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autoCompressPictures="0"/>
  <mc:AlternateContent xmlns:mc="http://schemas.openxmlformats.org/markup-compatibility/2006">
    <mc:Choice Requires="x15">
      <x15ac:absPath xmlns:x15ac="http://schemas.microsoft.com/office/spreadsheetml/2010/11/ac" url="C:\Users\randyr\Documents\Compliance\Knight_Orion\Conflict Minerals\EMRT\"/>
    </mc:Choice>
  </mc:AlternateContent>
  <xr:revisionPtr revIDLastSave="0" documentId="13_ncr:1_{62D569C8-945B-4C3F-8812-4723B6D550DB}" xr6:coauthVersionLast="47"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5295" yWindow="2355" windowWidth="21600" windowHeight="1138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B5" i="5"/>
  <c r="C5" i="5"/>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P27" i="4"/>
  <c r="P26" i="4"/>
  <c r="B26" i="4" s="1"/>
  <c r="A15" i="6" s="1"/>
  <c r="G54" i="6"/>
  <c r="G53" i="6"/>
  <c r="B58" i="6"/>
  <c r="G58" i="6" s="1"/>
  <c r="B56" i="6"/>
  <c r="G56" i="6" s="1"/>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s="1"/>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s="1"/>
  <c r="B49" i="6"/>
  <c r="G49" i="6"/>
  <c r="B48" i="6"/>
  <c r="G48" i="6" s="1"/>
  <c r="B46" i="6"/>
  <c r="G46" i="6"/>
  <c r="B45" i="6"/>
  <c r="G45" i="6"/>
  <c r="B44" i="6"/>
  <c r="G44" i="6"/>
  <c r="B43" i="6"/>
  <c r="G43" i="6"/>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F23" i="6" s="1"/>
  <c r="H14" i="6"/>
  <c r="B13" i="6"/>
  <c r="G13" i="6" s="1"/>
  <c r="H13" i="6" s="1"/>
  <c r="D13" i="6" s="1"/>
  <c r="B12" i="6"/>
  <c r="G12" i="6" s="1"/>
  <c r="H12" i="6" s="1"/>
  <c r="D12" i="6" s="1"/>
  <c r="B11" i="6"/>
  <c r="G11" i="6" s="1"/>
  <c r="H11" i="6" s="1"/>
  <c r="D11" i="6" s="1"/>
  <c r="B10" i="6"/>
  <c r="G10" i="6" s="1"/>
  <c r="H10" i="6" s="1"/>
  <c r="D10" i="6" s="1"/>
  <c r="B9" i="6"/>
  <c r="G9" i="6"/>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21"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G63" i="6"/>
  <c r="AB2498" i="5"/>
  <c r="G64" i="6"/>
  <c r="H21" i="6"/>
  <c r="D21"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E2363" i="5"/>
  <c r="X2363" i="5" s="1"/>
  <c r="I2363" i="5"/>
  <c r="H2363" i="5"/>
  <c r="J2363" i="5"/>
  <c r="R1619" i="5"/>
  <c r="H1619" i="5"/>
  <c r="I1619" i="5"/>
  <c r="E1619" i="5"/>
  <c r="X1619" i="5" s="1"/>
  <c r="J1619" i="5"/>
  <c r="F1619" i="5"/>
  <c r="G61" i="6"/>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H62" i="6" s="1"/>
  <c r="D62" i="6" s="1"/>
  <c r="F34" i="6"/>
  <c r="H34" i="6" s="1"/>
  <c r="D34" i="6" s="1"/>
  <c r="F43" i="6" l="1"/>
  <c r="H43" i="6" s="1"/>
  <c r="D43" i="6" s="1"/>
  <c r="F33" i="6"/>
  <c r="H33" i="6" s="1"/>
  <c r="D33" i="6" s="1"/>
  <c r="F61" i="6"/>
  <c r="H61" i="6" s="1"/>
  <c r="F38" i="6"/>
  <c r="H38" i="6" s="1"/>
  <c r="F28" i="6"/>
  <c r="H28" i="6" s="1"/>
  <c r="D28" i="6" s="1"/>
  <c r="H23" i="6"/>
  <c r="D23" i="6" s="1"/>
  <c r="F48" i="6"/>
  <c r="F53" i="6" s="1"/>
  <c r="H53" i="6" s="1"/>
  <c r="C53" i="6" s="1"/>
  <c r="F20" i="6"/>
  <c r="H20" i="6" s="1"/>
  <c r="C13" i="6"/>
  <c r="C12" i="6"/>
  <c r="C11" i="6"/>
  <c r="C10" i="6"/>
  <c r="C9" i="6"/>
  <c r="C8" i="6"/>
  <c r="C7" i="6"/>
  <c r="G5" i="6"/>
  <c r="H5" i="6" s="1"/>
  <c r="D5" i="6" s="1"/>
  <c r="C2" i="6"/>
  <c r="H60" i="6"/>
  <c r="D60" i="6" s="1"/>
  <c r="F6" i="6"/>
  <c r="H6" i="6" s="1"/>
  <c r="D6" i="6" s="1"/>
  <c r="C4" i="6"/>
  <c r="B57" i="4"/>
  <c r="A39" i="6" s="1"/>
  <c r="A24" i="6"/>
  <c r="B75" i="4"/>
  <c r="A54" i="6" s="1"/>
  <c r="B63" i="4"/>
  <c r="A44" i="6" s="1"/>
  <c r="C40" i="6"/>
  <c r="B64" i="4"/>
  <c r="A45" i="6" s="1"/>
  <c r="B2" i="6"/>
  <c r="C24" i="6"/>
  <c r="D16" i="6"/>
  <c r="K62" i="6"/>
  <c r="C62" i="6"/>
  <c r="C16" i="6"/>
  <c r="C39" i="6"/>
  <c r="C21" i="6"/>
  <c r="B46" i="4"/>
  <c r="A30" i="6" s="1"/>
  <c r="B65" i="4"/>
  <c r="A46" i="6" s="1"/>
  <c r="C34" i="6"/>
  <c r="C44" i="6"/>
  <c r="A25" i="6"/>
  <c r="B52" i="4"/>
  <c r="A35" i="6" s="1"/>
  <c r="H49" i="6"/>
  <c r="C49" i="6" s="1"/>
  <c r="B56" i="4"/>
  <c r="A38" i="6" s="1"/>
  <c r="A26" i="6"/>
  <c r="C15" i="6"/>
  <c r="D15" i="6"/>
  <c r="C38" i="6"/>
  <c r="D38" i="6"/>
  <c r="B49" i="4"/>
  <c r="A32" i="6" s="1"/>
  <c r="G31" i="4"/>
  <c r="B61" i="4"/>
  <c r="A42" i="6" s="1"/>
  <c r="B55" i="4"/>
  <c r="A37" i="6" s="1"/>
  <c r="B37" i="4"/>
  <c r="A22" i="6" s="1"/>
  <c r="C23" i="6"/>
  <c r="D43" i="4"/>
  <c r="D55" i="4"/>
  <c r="D61" i="4"/>
  <c r="C61" i="6"/>
  <c r="D61" i="6"/>
  <c r="K61" i="6"/>
  <c r="C33" i="6"/>
  <c r="C28" i="6"/>
  <c r="G68" i="4"/>
  <c r="G37" i="4"/>
  <c r="G55" i="4"/>
  <c r="G49" i="4"/>
  <c r="G65" i="6"/>
  <c r="H65" i="6" s="1"/>
  <c r="D31" i="4"/>
  <c r="B59" i="4"/>
  <c r="A41" i="6" s="1"/>
  <c r="B47" i="4"/>
  <c r="A31" i="6" s="1"/>
  <c r="D68" i="4"/>
  <c r="B62" i="4"/>
  <c r="A43" i="6" s="1"/>
  <c r="B50" i="4"/>
  <c r="A33" i="6" s="1"/>
  <c r="B44" i="4"/>
  <c r="A28" i="6" s="1"/>
  <c r="B74" i="4"/>
  <c r="A53" i="6" s="1"/>
  <c r="D49" i="4"/>
  <c r="G61" i="4"/>
  <c r="F56" i="6" l="1"/>
  <c r="H56" i="6" s="1"/>
  <c r="D56" i="6" s="1"/>
  <c r="H48" i="6"/>
  <c r="C48" i="6" s="1"/>
  <c r="F55" i="6"/>
  <c r="H55" i="6" s="1"/>
  <c r="D55" i="6" s="1"/>
  <c r="F59" i="6"/>
  <c r="H59" i="6" s="1"/>
  <c r="D59" i="6" s="1"/>
  <c r="C20" i="6"/>
  <c r="D20" i="6"/>
  <c r="D53" i="6"/>
  <c r="F58" i="6"/>
  <c r="H58" i="6" s="1"/>
  <c r="C58" i="6" s="1"/>
  <c r="F63" i="6"/>
  <c r="F50" i="6"/>
  <c r="H50" i="6" s="1"/>
  <c r="D50" i="6" s="1"/>
  <c r="F54" i="6"/>
  <c r="H54" i="6" s="1"/>
  <c r="C54" i="6" s="1"/>
  <c r="C43" i="6"/>
  <c r="F64" i="6"/>
  <c r="C60" i="6"/>
  <c r="C5" i="6"/>
  <c r="C6" i="6"/>
  <c r="D49" i="6"/>
  <c r="C55" i="6"/>
  <c r="C59" i="6" l="1"/>
  <c r="C56" i="6"/>
  <c r="D48" i="6"/>
  <c r="D54" i="6"/>
  <c r="D58" i="6"/>
  <c r="C50" i="6"/>
  <c r="F51" i="6"/>
  <c r="H51" i="6" s="1"/>
  <c r="D51" i="6" s="1"/>
  <c r="H66" i="6" l="1"/>
  <c r="D2" i="6" s="1"/>
  <c r="C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<sst xmlns="http://schemas.openxmlformats.org/spreadsheetml/2006/main" count="16813" uniqueCount="14439">
  <si>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</si>
  <si>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</si>
  <si>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</si>
  <si>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</si>
  <si>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</si>
  <si>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</si>
  <si>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</si>
  <si>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</si>
  <si>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</si>
  <si>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</si>
  <si>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</si>
  <si>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</si>
  <si>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</si>
  <si>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</si>
  <si>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</si>
  <si>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</si>
  <si>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</si>
  <si>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</si>
  <si>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</si>
  <si>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</si>
  <si>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</si>
  <si>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</si>
  <si>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</si>
  <si>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</si>
  <si>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</si>
  <si>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</si>
  <si>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</si>
  <si>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</si>
  <si>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</si>
  <si>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</si>
  <si>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</si>
  <si>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</si>
  <si>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</si>
  <si>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</si>
  <si>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</si>
  <si>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</si>
  <si>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</si>
  <si>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</si>
  <si>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</si>
  <si>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</si>
  <si>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</si>
  <si>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</si>
  <si>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</si>
  <si>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</si>
  <si>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</si>
  <si>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</si>
  <si>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</si>
  <si>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</si>
  <si>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</si>
  <si>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</si>
  <si>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</si>
  <si>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</si>
  <si>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</si>
  <si>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</si>
  <si>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</si>
  <si>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</si>
  <si>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</si>
  <si>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</si>
  <si>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</si>
  <si>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</si>
  <si>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</si>
  <si>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</si>
  <si>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</si>
  <si>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</si>
  <si>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</si>
  <si>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</si>
  <si>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</si>
  <si>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</si>
  <si>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</si>
  <si>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</si>
  <si>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</si>
  <si>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</si>
  <si>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</si>
  <si>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</si>
  <si>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</si>
  <si>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</si>
  <si>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</si>
  <si>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</si>
  <si>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</si>
  <si>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</si>
  <si>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</si>
  <si>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</si>
  <si>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</si>
  <si>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</si>
  <si>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</si>
  <si>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</si>
  <si>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</si>
  <si>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</si>
  <si>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</si>
  <si>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</si>
  <si>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</si>
  <si>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</si>
  <si>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</si>
  <si>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</si>
  <si>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</si>
  <si>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</si>
  <si>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</si>
  <si>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</si>
  <si>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</si>
  <si>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</si>
  <si>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</si>
  <si>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</si>
  <si>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</si>
  <si>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</si>
  <si>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</si>
  <si>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</si>
  <si>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</si>
  <si>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</si>
  <si>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</si>
  <si>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</si>
  <si>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</si>
  <si>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</si>
  <si>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</si>
  <si>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</si>
  <si>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</si>
  <si>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</si>
  <si>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</si>
  <si>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</si>
  <si>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</si>
  <si>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</si>
  <si>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</si>
  <si>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</si>
  <si>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</si>
  <si>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</si>
  <si>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</si>
  <si>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</si>
  <si>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</si>
  <si>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</si>
  <si>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</si>
  <si>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</si>
  <si>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</si>
  <si>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</si>
  <si>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</si>
  <si>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</si>
  <si>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</si>
  <si>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</si>
  <si>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</si>
  <si>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</si>
  <si>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</si>
  <si>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</si>
  <si>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</si>
  <si>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</si>
  <si>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</si>
  <si>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</si>
  <si>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</si>
  <si>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</si>
  <si>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</si>
  <si>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</si>
  <si>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</si>
  <si>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</si>
  <si>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</si>
  <si>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</si>
  <si>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</si>
  <si>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</si>
  <si>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</si>
  <si>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</si>
  <si>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</si>
  <si>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</si>
  <si>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</si>
  <si>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</si>
  <si>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</si>
  <si>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</si>
  <si>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</si>
  <si>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</si>
  <si>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</si>
  <si>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</si>
  <si>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</si>
  <si>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</si>
  <si>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</si>
  <si>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</si>
  <si>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</si>
  <si>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</si>
  <si>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</si>
  <si>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</si>
  <si>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</si>
  <si>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</si>
  <si>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</si>
  <si>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</si>
  <si>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</si>
  <si>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</si>
  <si>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</si>
  <si>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</si>
  <si>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</si>
  <si>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</si>
  <si>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</si>
  <si>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</si>
  <si>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</si>
  <si>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</si>
  <si>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</si>
  <si>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</si>
  <si>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</si>
  <si>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</si>
  <si>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</si>
  <si>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</si>
  <si>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</si>
  <si>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</si>
  <si>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</si>
  <si>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</si>
  <si>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</si>
  <si>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</si>
  <si>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</si>
  <si>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</si>
  <si>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</si>
  <si>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</si>
  <si>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</si>
  <si>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</si>
  <si>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</si>
  <si>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</si>
  <si>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</si>
  <si>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</si>
  <si>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</si>
  <si>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</si>
  <si>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</si>
  <si>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</si>
  <si>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</si>
  <si>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</si>
  <si>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</si>
  <si>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</si>
  <si>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</si>
  <si>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</si>
  <si>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</si>
  <si>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</si>
  <si>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</si>
  <si>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</si>
  <si>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</si>
  <si>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</si>
  <si>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</si>
  <si>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</si>
  <si>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</si>
  <si>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</si>
  <si>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</si>
  <si>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</si>
  <si>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</si>
  <si>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</si>
  <si>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</si>
  <si>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</si>
  <si>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</si>
  <si>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</si>
  <si>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</si>
  <si>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</si>
  <si>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</si>
  <si>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</si>
  <si>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</si>
  <si>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</si>
  <si>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</si>
  <si>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</si>
  <si>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</si>
  <si>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</si>
  <si>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</si>
  <si>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</si>
  <si>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</si>
  <si>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</si>
  <si>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</si>
  <si>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</si>
  <si>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</si>
  <si>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</si>
  <si>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</si>
  <si>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</si>
  <si>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</si>
  <si>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</si>
  <si>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</si>
  <si>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</si>
  <si>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</si>
  <si>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</si>
  <si>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</si>
  <si>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</si>
  <si>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</si>
  <si>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</si>
  <si>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</si>
  <si>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</si>
  <si>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</si>
  <si>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</si>
  <si>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</si>
  <si>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</si>
  <si>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</si>
  <si>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</si>
  <si>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</si>
  <si>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</si>
  <si>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</si>
  <si>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</si>
  <si>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</si>
  <si>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</si>
  <si>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</si>
  <si>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</si>
  <si>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</si>
  <si>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</si>
  <si>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</si>
  <si>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</si>
  <si>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</si>
  <si>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</si>
  <si>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</si>
  <si>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</si>
  <si>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</si>
  <si>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</si>
  <si>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</si>
  <si>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</si>
  <si>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</si>
  <si>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</si>
  <si>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</si>
  <si>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</si>
  <si>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</si>
  <si>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</si>
  <si>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</si>
  <si>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</si>
  <si>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</si>
  <si>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</si>
  <si>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</si>
  <si>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</si>
  <si>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</si>
  <si>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</si>
  <si>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</si>
  <si>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</si>
  <si>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</si>
  <si>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</si>
  <si>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</si>
  <si>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</si>
  <si>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</si>
  <si>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</si>
  <si>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</si>
  <si>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</si>
  <si>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</si>
  <si>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</si>
  <si>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</si>
  <si>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</si>
  <si>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</si>
  <si>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</si>
  <si>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</si>
  <si>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</si>
  <si>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</si>
  <si>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</si>
  <si>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</si>
  <si>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</si>
  <si>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</si>
  <si>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</si>
  <si>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</si>
  <si>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</si>
  <si>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</si>
  <si>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</si>
  <si>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</si>
  <si>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</si>
  <si>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</si>
  <si>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</si>
  <si>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</si>
  <si>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</si>
  <si>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</si>
  <si>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</si>
  <si>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</si>
  <si>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</si>
  <si>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</si>
  <si>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</si>
  <si>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</si>
  <si>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</si>
  <si>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</si>
  <si>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</si>
  <si>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</si>
  <si>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</si>
  <si>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</si>
  <si>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</si>
  <si>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</si>
  <si>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</si>
  <si>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</si>
  <si>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</si>
  <si>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</si>
  <si>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</si>
  <si>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</si>
  <si>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</si>
  <si>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</si>
  <si>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</si>
  <si>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</si>
  <si>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</si>
  <si>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</si>
  <si>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</si>
  <si>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</si>
  <si>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</si>
  <si>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</si>
  <si>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</si>
  <si>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</si>
  <si>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</si>
  <si>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</si>
  <si>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</si>
  <si>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</si>
  <si>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</si>
  <si>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</si>
  <si>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</si>
  <si>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</si>
  <si>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</si>
  <si>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</si>
  <si>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</si>
  <si>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</si>
  <si>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</si>
  <si>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</si>
  <si>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</si>
  <si>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</si>
  <si>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</si>
  <si>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</si>
  <si>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</si>
  <si>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</si>
  <si>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</si>
  <si>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</si>
  <si>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</si>
  <si>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</si>
  <si>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</si>
  <si>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</si>
  <si>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</si>
  <si>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</si>
  <si>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</si>
  <si>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</si>
  <si>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</si>
  <si>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</si>
  <si>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</si>
  <si>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</si>
  <si>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</si>
  <si>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</si>
  <si>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</si>
  <si>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</si>
  <si>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</si>
  <si>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</si>
  <si>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</si>
  <si>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</si>
  <si>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</si>
  <si>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</si>
  <si>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</si>
  <si>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</si>
  <si>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</si>
  <si>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</si>
  <si>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</si>
  <si>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</si>
  <si>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</si>
  <si>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</si>
  <si>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</si>
  <si>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</si>
  <si>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</si>
  <si>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</si>
  <si>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</si>
  <si>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</si>
  <si>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</si>
  <si>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</si>
  <si>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</si>
  <si>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</si>
  <si>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</si>
  <si>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</si>
  <si>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</si>
  <si>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</si>
  <si>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</si>
  <si>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</si>
  <si>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</si>
  <si>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</si>
  <si>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</si>
  <si>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</si>
  <si>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</si>
  <si>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</si>
  <si>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</si>
  <si>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</si>
  <si>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</si>
  <si>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</si>
  <si>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</si>
  <si>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</si>
  <si>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</si>
  <si>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</si>
  <si>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</si>
  <si>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</si>
  <si>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</si>
  <si>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</si>
  <si>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</si>
  <si>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</si>
  <si>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</si>
  <si>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</si>
  <si>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</si>
  <si>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</si>
  <si>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</si>
  <si>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</si>
  <si>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</si>
  <si>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</si>
  <si>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</si>
  <si>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</si>
  <si>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</si>
  <si>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</si>
  <si>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</si>
  <si>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</si>
  <si>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</si>
  <si>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</si>
  <si>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</si>
  <si>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</si>
  <si>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</si>
  <si>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</si>
  <si>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</si>
  <si>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</si>
  <si>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</si>
  <si>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</si>
  <si>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</si>
  <si>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</si>
  <si>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</si>
  <si>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</si>
  <si>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</si>
  <si>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</si>
  <si>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</si>
  <si>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</si>
  <si>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</si>
  <si>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</si>
  <si>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</si>
  <si>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</si>
  <si>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</si>
  <si>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</si>
  <si>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</si>
  <si>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</si>
  <si>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</si>
  <si>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</si>
  <si>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</si>
  <si>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</si>
  <si>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</si>
  <si>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</si>
  <si>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</si>
  <si>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</si>
  <si>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</si>
  <si>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</si>
  <si>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</si>
  <si>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</si>
  <si>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</si>
  <si>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</si>
  <si>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</si>
  <si>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</si>
  <si>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</si>
  <si>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</si>
  <si>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</si>
  <si>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</si>
  <si>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</si>
  <si>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</si>
  <si>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</si>
  <si>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</si>
  <si>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</si>
  <si>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</si>
  <si>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</si>
  <si>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</si>
  <si>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</si>
  <si>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</si>
  <si>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</si>
  <si>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</si>
  <si>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</si>
  <si>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</si>
  <si>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</si>
  <si>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</si>
  <si>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</si>
  <si>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</si>
  <si>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</si>
  <si>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</si>
  <si>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</si>
  <si>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</si>
  <si>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</si>
  <si>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</si>
  <si>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</si>
  <si>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</si>
  <si>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</si>
  <si>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</si>
  <si>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</si>
  <si>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</si>
  <si>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</si>
  <si>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</si>
  <si>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</si>
  <si>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</si>
  <si>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</si>
  <si>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</si>
  <si>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</si>
  <si>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</si>
  <si>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</si>
  <si>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</si>
  <si>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</si>
  <si>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</si>
  <si>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</si>
  <si>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</si>
  <si>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</si>
  <si>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</si>
  <si>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</si>
  <si>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</si>
  <si>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</si>
  <si>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</si>
  <si>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</si>
  <si>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</si>
  <si>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</si>
  <si>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</si>
  <si>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</si>
  <si>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</si>
  <si>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</si>
  <si>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</si>
  <si>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</si>
  <si>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</si>
  <si>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</si>
  <si>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</si>
  <si>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</si>
  <si>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</si>
  <si>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</si>
  <si>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</si>
  <si>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</si>
  <si>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</si>
  <si>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</si>
  <si>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</si>
  <si>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</si>
  <si>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</si>
  <si>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</si>
  <si>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</si>
  <si>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</si>
  <si>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</si>
  <si>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</si>
  <si>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</si>
  <si>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</si>
  <si>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</si>
  <si>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</si>
  <si>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</si>
  <si>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</si>
  <si>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</si>
  <si>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</si>
  <si>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</si>
  <si>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</si>
  <si>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</si>
  <si>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</si>
  <si>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</si>
  <si>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</si>
  <si>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</si>
  <si>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</si>
  <si>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</si>
  <si>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</si>
  <si>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</si>
  <si>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</si>
  <si>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</si>
  <si>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</si>
  <si>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</si>
  <si>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</si>
  <si>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</si>
  <si>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</si>
  <si>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</si>
  <si>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</si>
  <si>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</si>
  <si>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</si>
  <si>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</si>
  <si>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</si>
  <si>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</si>
  <si>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</si>
  <si>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</si>
  <si>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</si>
  <si>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</si>
  <si>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</si>
  <si>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</si>
  <si>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</si>
  <si>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</si>
  <si>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</si>
  <si>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</si>
  <si>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</si>
  <si>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</si>
  <si>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</si>
  <si>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</si>
  <si>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</si>
  <si>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</si>
  <si>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</si>
  <si>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</si>
  <si>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</si>
  <si>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</si>
  <si>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</si>
  <si>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</si>
  <si>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</si>
  <si>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</si>
  <si>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</si>
  <si>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</si>
  <si>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</si>
  <si>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</si>
  <si>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</si>
  <si>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</si>
  <si>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</si>
  <si>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</si>
  <si>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</si>
  <si>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</si>
  <si>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</si>
  <si>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</si>
  <si>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</si>
  <si>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</si>
  <si>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</si>
  <si>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</si>
  <si>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</si>
  <si>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</si>
  <si>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</si>
  <si>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</si>
  <si>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</si>
  <si>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</si>
  <si>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</si>
  <si>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</si>
  <si>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</si>
  <si>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</si>
  <si>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</si>
  <si>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</si>
  <si>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</si>
  <si>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</si>
  <si>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</si>
  <si>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</si>
  <si>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</si>
  <si>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</si>
  <si>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</si>
  <si>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</si>
  <si>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</si>
  <si>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</si>
  <si>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</si>
  <si>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</si>
  <si>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</si>
  <si>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</si>
  <si>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</si>
  <si>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</si>
  <si>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</si>
  <si>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</si>
  <si>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</si>
  <si>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</si>
  <si>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</si>
  <si>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</si>
  <si>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</si>
  <si>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</si>
  <si>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</si>
  <si>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</si>
  <si>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</si>
  <si>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</si>
  <si>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</si>
  <si>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</si>
  <si>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</si>
  <si>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</si>
  <si>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</si>
  <si>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</si>
  <si>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</si>
  <si>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</si>
  <si>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</si>
  <si>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</si>
  <si>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</si>
  <si>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</si>
  <si>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</si>
  <si>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</si>
  <si>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</si>
  <si>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</si>
  <si>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</si>
  <si>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</si>
  <si>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</si>
  <si>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</si>
  <si>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</si>
  <si>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</si>
  <si>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</si>
  <si>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</si>
  <si>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</si>
  <si>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</si>
  <si>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</si>
  <si>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</si>
  <si>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</si>
  <si>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</si>
  <si>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</si>
  <si>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</si>
  <si>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</si>
  <si>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</si>
  <si>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</si>
  <si>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</si>
  <si>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</si>
  <si>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</si>
  <si>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</si>
  <si>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</si>
  <si>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</si>
  <si>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</si>
  <si>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</si>
  <si>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</si>
  <si>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</si>
  <si>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</si>
  <si>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</si>
  <si>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</si>
  <si>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</si>
  <si>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</si>
  <si>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</si>
  <si>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</si>
  <si>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</si>
  <si>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</si>
  <si>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</si>
  <si>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</si>
  <si>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</si>
  <si>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</si>
  <si>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</si>
  <si>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</si>
  <si>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</si>
  <si>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</si>
  <si>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</si>
  <si>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</si>
  <si>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</si>
  <si>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</si>
  <si>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</si>
  <si>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</si>
  <si>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</si>
  <si>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</si>
  <si>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</si>
  <si>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</si>
  <si>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</si>
  <si>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</si>
  <si>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</si>
  <si>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</si>
  <si>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</si>
  <si>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</si>
  <si>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</si>
  <si>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</si>
  <si>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</si>
  <si>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</si>
  <si>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</si>
  <si>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</si>
  <si>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</si>
  <si>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</si>
  <si>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</si>
  <si>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</si>
  <si>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</si>
  <si>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</si>
  <si>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</si>
  <si>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</si>
  <si>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</si>
  <si>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</si>
  <si>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</si>
  <si>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</si>
  <si>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</si>
  <si>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</si>
  <si>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</si>
  <si>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</si>
  <si>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</si>
  <si>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</si>
  <si>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</si>
  <si>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</si>
  <si>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</si>
  <si>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</si>
  <si>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</si>
  <si>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</si>
  <si>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</si>
  <si>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</si>
  <si>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</si>
  <si>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</si>
  <si>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</si>
  <si>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</si>
  <si>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</si>
  <si>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</si>
  <si>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</si>
  <si>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</si>
  <si>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</si>
  <si>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</si>
  <si>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</si>
  <si>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</si>
  <si>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</si>
  <si>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</si>
  <si>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</si>
  <si>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</si>
  <si>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</si>
  <si>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</si>
  <si>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</si>
  <si>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</si>
  <si>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</si>
  <si>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</si>
  <si>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</si>
  <si>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</si>
  <si>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</si>
  <si>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</si>
  <si>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</si>
  <si>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</si>
  <si>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</si>
  <si>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</si>
  <si>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</si>
  <si>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</si>
  <si>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</si>
  <si>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</si>
  <si>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</si>
  <si>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</si>
  <si>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</si>
  <si>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</si>
  <si>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</si>
  <si>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</si>
  <si>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</si>
  <si>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</si>
  <si>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</si>
  <si>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</si>
  <si>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</si>
  <si>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</si>
  <si>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</si>
  <si>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</si>
  <si>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</si>
  <si>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</si>
  <si>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</si>
  <si>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</si>
  <si>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</si>
  <si>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</si>
  <si>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</si>
  <si>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</si>
  <si>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</si>
  <si>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</si>
  <si>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</si>
  <si>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</si>
  <si>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</si>
  <si>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</si>
  <si>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</si>
  <si>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</si>
  <si>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</si>
  <si>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</si>
  <si>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</si>
  <si>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</si>
  <si>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</si>
  <si>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</si>
  <si>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</si>
  <si>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</si>
  <si>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</si>
  <si>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</si>
  <si>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</si>
  <si>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</si>
  <si>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</si>
  <si>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</si>
  <si>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</si>
  <si>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</si>
  <si>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</si>
  <si>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</si>
  <si>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</si>
  <si>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</si>
  <si>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</si>
  <si>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</si>
  <si>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</si>
  <si>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</si>
  <si>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</si>
  <si>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</si>
  <si>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</si>
  <si>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</si>
  <si>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</si>
  <si>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</si>
  <si>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</si>
  <si>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</si>
  <si>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</si>
  <si>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</si>
  <si>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</si>
  <si>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</si>
  <si>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</si>
  <si>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</si>
  <si>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</si>
  <si>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</si>
  <si>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</si>
  <si>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</si>
  <si>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</si>
  <si>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</si>
  <si>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</si>
  <si>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</si>
  <si>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</si>
  <si>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</si>
  <si>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</si>
  <si>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</si>
  <si>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</si>
  <si>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</si>
  <si>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</si>
  <si>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</si>
  <si>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</si>
  <si>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</si>
  <si>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</si>
  <si>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</si>
  <si>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</si>
  <si>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</si>
  <si>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</si>
  <si>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</si>
  <si>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</si>
  <si>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</si>
  <si>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</si>
  <si>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</si>
  <si>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</si>
  <si>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</si>
  <si>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</si>
  <si>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</si>
  <si>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</si>
  <si>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</si>
  <si>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</si>
  <si>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</si>
  <si>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</si>
  <si>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</si>
  <si>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</si>
  <si>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</si>
  <si>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</si>
  <si>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</si>
  <si>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</si>
  <si>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</si>
  <si>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</si>
  <si>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</si>
  <si>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</si>
  <si>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</si>
  <si>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</si>
  <si>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</si>
  <si>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</si>
  <si>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</si>
  <si>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</si>
  <si>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</si>
  <si>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</si>
  <si>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</si>
  <si>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</si>
  <si>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</si>
  <si>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</si>
  <si>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</si>
  <si>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</si>
  <si>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</si>
  <si>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</si>
  <si>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</si>
  <si>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</si>
  <si>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</si>
  <si>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</si>
  <si>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</si>
  <si>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</si>
  <si>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</si>
  <si>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</si>
  <si>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</si>
  <si>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</si>
  <si>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</si>
  <si>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</si>
  <si>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</si>
  <si>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</si>
  <si>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</si>
  <si>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</si>
  <si>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</si>
  <si>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</si>
  <si>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</si>
  <si>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</si>
  <si>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</si>
  <si>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</si>
  <si>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</si>
  <si>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</si>
  <si>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</si>
  <si>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</si>
  <si>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</si>
  <si>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</si>
  <si>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</si>
  <si>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</si>
  <si>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</si>
  <si>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</si>
  <si>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</si>
  <si>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</si>
  <si>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</si>
  <si>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</si>
  <si>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</si>
  <si>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</si>
  <si>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</si>
  <si>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</si>
  <si>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</si>
  <si>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</si>
  <si>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</si>
  <si>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</si>
  <si>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</si>
  <si>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</si>
  <si>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</si>
  <si>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</si>
  <si>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</si>
  <si>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</si>
  <si>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</si>
  <si>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</si>
  <si>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</si>
  <si>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</si>
  <si>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</si>
  <si>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</si>
  <si>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</si>
  <si>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</si>
  <si>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</si>
  <si>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</si>
  <si>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</si>
  <si>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</si>
  <si>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</si>
  <si>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</si>
  <si>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</si>
  <si>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</si>
  <si>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</si>
  <si>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</si>
  <si>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</si>
  <si>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</si>
  <si>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</si>
  <si>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</si>
  <si>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</si>
  <si>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</si>
  <si>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</si>
  <si>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</si>
  <si>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</si>
  <si>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</si>
  <si>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</si>
  <si>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</si>
  <si>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</si>
  <si>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</si>
  <si>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</si>
  <si>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</si>
  <si>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</si>
  <si>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</si>
  <si>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</si>
  <si>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</si>
  <si>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</si>
  <si>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</si>
  <si>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</si>
  <si>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</si>
  <si>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</si>
  <si>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</si>
  <si>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</si>
  <si>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</si>
  <si>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</si>
  <si>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</si>
  <si>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</si>
  <si>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</si>
  <si>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</si>
  <si>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</si>
  <si>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</si>
  <si>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</si>
  <si>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</si>
  <si>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</si>
  <si>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</si>
  <si>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</si>
  <si>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</si>
  <si>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</si>
  <si>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</si>
  <si>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</si>
  <si>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</si>
  <si>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</si>
  <si>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</si>
  <si>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</si>
  <si>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</si>
  <si>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</si>
  <si>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</si>
  <si>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</si>
  <si>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</si>
  <si>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</si>
  <si>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</si>
  <si>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</si>
  <si>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</si>
  <si>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</si>
  <si>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</si>
  <si>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</si>
  <si>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</si>
  <si>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</si>
  <si>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</si>
  <si>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</si>
  <si>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</si>
  <si>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</si>
  <si>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</si>
  <si>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</si>
  <si>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</si>
  <si>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</si>
  <si>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</si>
  <si>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</si>
  <si>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</si>
  <si>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</si>
  <si>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</si>
  <si>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</si>
  <si>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</si>
  <si>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</si>
  <si>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</si>
  <si>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</si>
  <si>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</si>
  <si>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</si>
  <si>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</si>
  <si>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</si>
  <si>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</si>
  <si>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</si>
  <si>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</si>
  <si>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</si>
  <si>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</si>
  <si>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</si>
  <si>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</si>
  <si>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</si>
  <si>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</si>
  <si>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</si>
  <si>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</si>
  <si>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</si>
  <si>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</si>
  <si>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</si>
  <si>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</si>
  <si>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</si>
  <si>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</si>
  <si>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</si>
  <si>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</si>
  <si>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</si>
  <si>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</si>
  <si>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</si>
  <si>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</si>
  <si>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</si>
  <si>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</si>
  <si>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</si>
  <si>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</si>
  <si>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</si>
  <si>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</si>
  <si>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</si>
  <si>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</si>
  <si>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</si>
  <si>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</si>
  <si>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</si>
  <si>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</si>
  <si>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</si>
  <si>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</si>
  <si>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</si>
  <si>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</si>
  <si>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</si>
  <si>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</si>
  <si>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</si>
  <si>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</si>
  <si>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</si>
  <si>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</si>
  <si>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</si>
  <si>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</si>
  <si>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</si>
  <si>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</si>
  <si>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</si>
  <si>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</si>
  <si>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</si>
  <si>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</si>
  <si>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</si>
  <si>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</si>
  <si>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</si>
  <si>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</si>
  <si>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</si>
  <si>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</si>
  <si>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</si>
  <si>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</si>
  <si>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</si>
  <si>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</si>
  <si>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</si>
  <si>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</si>
  <si>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</si>
  <si>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</si>
  <si>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</si>
  <si>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</si>
  <si>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</si>
  <si>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</si>
  <si>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</si>
  <si>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</si>
  <si>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</si>
  <si>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</si>
  <si>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</si>
  <si>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</si>
  <si>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</si>
  <si>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</si>
  <si>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</si>
  <si>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</si>
  <si>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</si>
  <si>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</si>
  <si>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</si>
  <si>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</si>
  <si>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</si>
  <si>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</si>
  <si>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</si>
  <si>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</si>
  <si>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</si>
  <si>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</si>
  <si>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</si>
  <si>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</si>
  <si>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</si>
  <si>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</si>
  <si>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</si>
  <si>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</si>
  <si>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</si>
  <si>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</si>
  <si>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</si>
  <si>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</si>
  <si>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</si>
  <si>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</si>
  <si>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</si>
  <si>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</si>
  <si>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</si>
  <si>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</si>
  <si>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</si>
  <si>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</si>
  <si>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</si>
  <si>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</si>
  <si>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</si>
  <si>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</si>
  <si>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</si>
  <si>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</si>
  <si>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</si>
  <si>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</si>
  <si>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</si>
  <si>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</si>
  <si>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</si>
  <si>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</si>
  <si>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</si>
  <si>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</si>
  <si>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</si>
  <si>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</si>
  <si>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</si>
  <si>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</si>
  <si>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</si>
  <si>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</si>
  <si>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</si>
  <si>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</si>
  <si>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</si>
  <si>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</si>
  <si>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</si>
  <si>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</si>
  <si>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</si>
  <si>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</si>
  <si>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</si>
  <si>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</si>
  <si>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</si>
  <si>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</si>
  <si>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</si>
  <si>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</si>
  <si>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</si>
  <si>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</si>
  <si>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</si>
  <si>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</si>
  <si>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</si>
  <si>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</si>
  <si>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</si>
  <si>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</si>
  <si>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</si>
  <si>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</si>
  <si>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</si>
  <si>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</si>
  <si>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</si>
  <si>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</si>
  <si>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</si>
  <si>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</si>
  <si>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</si>
  <si>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</si>
  <si>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</si>
  <si>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</si>
  <si>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</si>
  <si>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</si>
  <si>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</si>
  <si>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</si>
  <si>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</si>
  <si>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</si>
  <si>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</si>
  <si>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</si>
  <si>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</si>
  <si>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</si>
  <si>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</si>
  <si>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</si>
  <si>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</si>
  <si>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</si>
  <si>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</si>
  <si>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</si>
  <si>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</si>
  <si>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</si>
  <si>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</si>
  <si>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</si>
  <si>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</si>
  <si>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</si>
  <si>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</si>
  <si>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</si>
  <si>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</si>
  <si>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</si>
  <si>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</si>
  <si>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</si>
  <si>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</si>
  <si>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</si>
  <si>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</si>
  <si>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</si>
  <si>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</si>
  <si>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</si>
  <si>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</si>
  <si>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</si>
  <si>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</si>
  <si>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</si>
  <si>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</si>
  <si>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</si>
  <si>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</si>
  <si>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</si>
  <si>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</si>
  <si>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</si>
  <si>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</si>
  <si>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</si>
  <si>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</si>
  <si>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</si>
  <si>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</si>
  <si>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</si>
  <si>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</si>
  <si>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</si>
  <si>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</si>
  <si>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</si>
  <si>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</si>
  <si>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</si>
  <si>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</si>
  <si>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</si>
  <si>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</si>
  <si>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</si>
  <si>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</si>
  <si>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</si>
  <si>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</si>
  <si>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</si>
  <si>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</si>
  <si>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</si>
  <si>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</si>
  <si>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</si>
  <si>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</si>
  <si>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</si>
  <si>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</si>
  <si>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</si>
  <si>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</si>
  <si>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</si>
  <si>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</si>
  <si>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</si>
  <si>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</si>
  <si>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</si>
  <si>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</si>
  <si>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</si>
  <si>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</si>
  <si>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</si>
  <si>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</si>
  <si>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</si>
  <si>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</si>
  <si>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</si>
  <si>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</si>
  <si>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</si>
  <si>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</si>
  <si>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</si>
  <si>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</si>
  <si>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</si>
  <si>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</si>
  <si>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</si>
  <si>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</si>
  <si>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</si>
  <si>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</si>
  <si>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</si>
  <si>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</si>
  <si>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</si>
  <si>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</si>
  <si>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</si>
  <si>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</si>
  <si>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</si>
  <si>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</si>
  <si>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</si>
  <si>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</si>
  <si>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</si>
  <si>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</si>
  <si>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</si>
  <si>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</si>
  <si>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</si>
  <si>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</si>
  <si>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</si>
  <si>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</si>
  <si>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</si>
  <si>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</si>
  <si>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</si>
  <si>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</si>
  <si>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</si>
  <si>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</si>
  <si>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</si>
  <si>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</si>
  <si>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</si>
  <si>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</si>
  <si>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</si>
  <si>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</si>
  <si>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</si>
  <si>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</si>
  <si>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</si>
  <si>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</si>
  <si>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</si>
  <si>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</si>
  <si>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</si>
  <si>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</si>
  <si>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</si>
  <si>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</si>
  <si>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</si>
  <si>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</si>
  <si>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</si>
  <si>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</si>
  <si>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</si>
  <si>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</si>
  <si>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</si>
  <si>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</si>
  <si>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</si>
  <si>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</si>
  <si>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</si>
  <si>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</si>
  <si>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</si>
  <si>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</si>
  <si>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</si>
  <si>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</si>
  <si>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</si>
  <si>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</si>
  <si>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</si>
  <si>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</si>
  <si>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</si>
  <si>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</si>
  <si>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</si>
  <si>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</si>
  <si>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</si>
  <si>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</si>
  <si>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</si>
  <si>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</si>
  <si>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</si>
  <si>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</si>
  <si>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</si>
  <si>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</si>
  <si>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</si>
  <si>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</si>
  <si>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</si>
  <si>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</si>
  <si>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</si>
  <si>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</si>
  <si>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</si>
  <si>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</si>
  <si>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</si>
  <si>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</si>
  <si>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</si>
  <si>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</si>
  <si>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</si>
  <si>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</si>
  <si>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</si>
  <si>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</si>
  <si>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</si>
  <si>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</si>
  <si>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</si>
  <si>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</si>
  <si>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</si>
  <si>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</si>
  <si>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</si>
  <si>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</si>
  <si>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</si>
  <si>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</si>
  <si>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</si>
  <si>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</si>
  <si>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</si>
  <si>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</si>
  <si>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</si>
  <si>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</si>
  <si>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</si>
  <si>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</si>
  <si>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</si>
  <si>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</si>
  <si>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</si>
  <si>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</si>
  <si>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</si>
  <si>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</si>
  <si>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</si>
  <si>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</si>
  <si>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</si>
  <si>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</si>
  <si>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</si>
  <si>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</si>
  <si>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</si>
  <si>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</si>
  <si>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</si>
  <si>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</si>
  <si>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</si>
  <si>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</si>
  <si>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</si>
  <si>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</si>
  <si>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</si>
  <si>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</si>
  <si>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</si>
  <si>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</si>
  <si>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</si>
  <si>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</si>
  <si>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</si>
  <si>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</si>
  <si>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</si>
  <si>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</si>
  <si>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</si>
  <si>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</si>
  <si>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</si>
  <si>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</si>
  <si>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</si>
  <si>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</si>
  <si>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</si>
  <si>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</si>
  <si>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</si>
  <si>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</si>
  <si>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</si>
  <si>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</si>
  <si>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</si>
  <si>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</si>
  <si>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</si>
  <si>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</si>
  <si>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</si>
  <si>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</si>
  <si>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</si>
  <si>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</si>
  <si>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</si>
  <si>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</si>
  <si>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</si>
  <si>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</si>
  <si>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</si>
  <si>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</si>
  <si>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</si>
  <si>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</si>
  <si>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</si>
  <si>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</si>
  <si>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</si>
  <si>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</si>
  <si>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</si>
  <si>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</si>
  <si>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</si>
  <si>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</si>
  <si>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</si>
  <si>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</si>
  <si>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</si>
  <si>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</si>
  <si>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</si>
  <si>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</si>
  <si>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</si>
  <si>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</si>
  <si>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</si>
  <si>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</si>
  <si>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</si>
  <si>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</si>
  <si>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</si>
  <si>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</si>
  <si>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</si>
  <si>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</si>
  <si>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</si>
  <si>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</si>
  <si>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</si>
  <si>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</si>
  <si>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</si>
  <si>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</si>
  <si>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</si>
  <si>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</si>
  <si>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</si>
  <si>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</si>
  <si>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</si>
  <si>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</si>
  <si>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</si>
  <si>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</si>
  <si>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</si>
  <si>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</si>
  <si>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</si>
  <si>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</si>
  <si>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</si>
  <si>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</si>
  <si>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</si>
  <si>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</si>
  <si>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</si>
  <si>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</si>
  <si>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</si>
  <si>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</si>
  <si>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</si>
  <si>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</si>
  <si>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</si>
  <si>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</si>
  <si>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</si>
  <si>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</si>
  <si>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</si>
  <si>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</si>
  <si>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</si>
  <si>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</si>
  <si>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</si>
  <si>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</si>
  <si>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</si>
  <si>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</si>
  <si>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</si>
  <si>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</si>
  <si>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</si>
  <si>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</si>
  <si>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</si>
  <si>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</si>
  <si>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</si>
  <si>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</si>
  <si>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</si>
  <si>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</si>
  <si>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</si>
  <si>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</si>
  <si>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</si>
  <si>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</si>
  <si>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</si>
  <si>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</si>
  <si>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</si>
  <si>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</si>
  <si>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</si>
  <si>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</si>
  <si>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</si>
  <si>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</si>
  <si>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</si>
  <si>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</si>
  <si>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</si>
  <si>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</si>
  <si>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</si>
  <si>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</si>
  <si>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</si>
  <si>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</si>
  <si>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</si>
  <si>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</si>
  <si>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</si>
  <si>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</si>
  <si>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</si>
  <si>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</si>
  <si>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</si>
  <si>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</si>
  <si>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</si>
  <si>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</si>
  <si>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</si>
  <si>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</si>
  <si>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</si>
  <si>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</si>
  <si>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</si>
  <si>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</si>
  <si>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</si>
  <si>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</si>
  <si>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</si>
  <si>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</si>
  <si>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</si>
  <si>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</si>
  <si>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</si>
  <si>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</si>
  <si>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</si>
  <si>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</si>
  <si>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</si>
  <si>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</si>
  <si>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</si>
  <si>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</si>
  <si>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</si>
  <si>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</si>
  <si>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</si>
  <si>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</si>
  <si>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</si>
  <si>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</si>
  <si>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</si>
  <si>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</si>
  <si>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</si>
  <si>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</si>
  <si>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</si>
  <si>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</si>
  <si>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</si>
  <si>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</si>
  <si>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</si>
  <si>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</si>
  <si>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</si>
  <si>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</si>
  <si>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</si>
  <si>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</si>
  <si>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</si>
  <si>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</si>
  <si>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</si>
  <si>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</si>
  <si>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</si>
  <si>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</si>
  <si>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</si>
  <si>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</si>
  <si>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</si>
  <si>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</si>
  <si>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</si>
  <si>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</si>
  <si>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</si>
  <si>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</si>
  <si>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</si>
  <si>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</si>
  <si>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</si>
  <si>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</si>
  <si>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</si>
  <si>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</si>
  <si>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</si>
  <si>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</si>
  <si>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</si>
  <si>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</si>
  <si>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</si>
  <si>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</si>
  <si>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</si>
  <si>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</si>
  <si>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</si>
  <si>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</si>
  <si>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</si>
  <si>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</si>
  <si>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</si>
  <si>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</si>
  <si>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</si>
  <si>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</si>
  <si>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</si>
  <si>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</si>
  <si>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</si>
  <si>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</si>
  <si>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</si>
  <si>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</si>
  <si>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</si>
  <si>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</si>
  <si>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</si>
  <si>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</si>
  <si>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</si>
  <si>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</si>
  <si>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</si>
  <si>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</si>
  <si>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</si>
  <si>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</si>
  <si>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</si>
  <si>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</si>
  <si>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</si>
  <si>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</si>
  <si>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</si>
  <si>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</si>
  <si>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</si>
  <si>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</si>
  <si>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</si>
  <si>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</si>
  <si>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</si>
  <si>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</si>
  <si>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</si>
  <si>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</si>
  <si>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</si>
  <si>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</si>
  <si>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</si>
  <si>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</si>
  <si>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</si>
  <si>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</si>
  <si>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</si>
  <si>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</si>
  <si>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</si>
  <si>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</si>
  <si>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</si>
  <si>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</si>
  <si>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</si>
  <si>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</si>
  <si>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</si>
  <si>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</si>
  <si>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</si>
  <si>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</si>
  <si>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</si>
  <si>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</si>
  <si>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</si>
  <si>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</si>
  <si>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</si>
  <si>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</si>
  <si>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</si>
  <si>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</si>
  <si>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</si>
  <si>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</si>
  <si>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</si>
  <si>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</si>
  <si>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</si>
  <si>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</si>
  <si>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</si>
  <si>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</si>
  <si>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</si>
  <si>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</si>
  <si>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</si>
  <si>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</si>
  <si>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</si>
  <si>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</si>
  <si>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</si>
  <si>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</si>
  <si>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</si>
  <si>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</si>
  <si>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</si>
  <si>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</si>
  <si>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</si>
  <si>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</si>
  <si>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</si>
  <si>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</si>
  <si>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</si>
  <si>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</si>
  <si>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</si>
  <si>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</si>
  <si>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</si>
  <si>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</si>
  <si>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</si>
  <si>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</si>
  <si>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</si>
  <si>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</si>
  <si>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</si>
  <si>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</si>
  <si>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</si>
  <si>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</si>
  <si>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</si>
  <si>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</si>
  <si>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</si>
  <si>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</si>
  <si>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</si>
  <si>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</si>
  <si>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</si>
  <si>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</si>
  <si>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</si>
  <si>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</si>
  <si>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</si>
  <si>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</si>
  <si>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</si>
  <si>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</si>
  <si>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</si>
  <si>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</si>
  <si>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</si>
  <si>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</si>
  <si>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</si>
  <si>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</si>
  <si>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</si>
  <si>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</si>
  <si>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</si>
  <si>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</si>
  <si>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</si>
  <si>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</si>
  <si>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</si>
  <si>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</si>
  <si>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</si>
  <si>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</si>
  <si>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</si>
  <si>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</si>
  <si>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</si>
  <si>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</si>
  <si>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</si>
  <si>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</si>
  <si>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</si>
  <si>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</si>
  <si>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</si>
  <si>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</si>
  <si>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</si>
  <si>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</si>
  <si>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</si>
  <si>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</si>
  <si>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</si>
  <si>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</si>
  <si>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</si>
  <si>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</si>
  <si>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</si>
  <si>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</si>
  <si>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</si>
  <si>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</si>
  <si>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</si>
  <si>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</si>
  <si>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</si>
  <si>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</si>
  <si>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</si>
  <si>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</si>
  <si>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</si>
  <si>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</si>
  <si>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</si>
  <si>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</si>
  <si>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</si>
  <si>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</si>
  <si>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</si>
  <si>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</si>
  <si>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</si>
  <si>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</si>
  <si>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</si>
  <si>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</si>
  <si>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</si>
  <si>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</si>
  <si>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</si>
  <si>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</si>
  <si>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</si>
  <si>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</si>
  <si>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</si>
  <si>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</si>
  <si>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</si>
  <si>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</si>
  <si>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</si>
  <si>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</si>
  <si>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</si>
  <si>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</si>
  <si>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</si>
  <si>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</si>
  <si>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</si>
  <si>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</si>
  <si>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</si>
  <si>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</si>
  <si>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</si>
  <si>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</si>
  <si>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</si>
  <si>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</si>
  <si>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</si>
  <si>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</si>
  <si>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</si>
  <si>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</si>
  <si>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</si>
  <si>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</si>
  <si>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</si>
  <si>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</si>
  <si>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</si>
  <si>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</si>
  <si>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</si>
  <si>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</si>
  <si>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</si>
  <si>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</si>
  <si>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</si>
  <si>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</si>
  <si>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</si>
  <si>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</si>
  <si>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</si>
  <si>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</si>
  <si>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</si>
  <si>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</si>
  <si>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</si>
  <si>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</si>
  <si>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</si>
  <si>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</si>
  <si>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</si>
  <si>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</si>
  <si>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</si>
  <si>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</si>
  <si>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</si>
  <si>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</si>
  <si>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</si>
  <si>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</si>
  <si>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</si>
  <si>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</si>
  <si>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</si>
  <si>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</si>
  <si>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</si>
  <si>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</si>
  <si>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</si>
  <si>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</si>
  <si>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</si>
  <si>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</si>
  <si>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</si>
  <si>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</si>
  <si>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</si>
  <si>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</si>
  <si>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</si>
  <si>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</si>
  <si>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</si>
  <si>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</si>
  <si>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</si>
  <si>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</si>
  <si>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</si>
  <si>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</si>
  <si>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</si>
  <si>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</si>
  <si>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</si>
  <si>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</si>
  <si>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</si>
  <si>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</si>
  <si>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</si>
  <si>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</si>
  <si>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</si>
  <si>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</si>
  <si>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</si>
  <si>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</si>
  <si>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</si>
  <si>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</si>
  <si>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</si>
  <si>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</si>
  <si>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</si>
  <si>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</si>
  <si>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</si>
  <si>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</si>
  <si>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</si>
  <si>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</si>
  <si>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</si>
  <si>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</si>
  <si>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</si>
  <si>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</si>
  <si>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</si>
  <si>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</si>
  <si>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</si>
  <si>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</si>
  <si>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</si>
  <si>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</si>
  <si>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</si>
  <si>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</si>
  <si>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</si>
  <si>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</si>
  <si>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</si>
  <si>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</si>
  <si>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</si>
  <si>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</si>
  <si>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</si>
  <si>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</si>
  <si>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</si>
  <si>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</si>
  <si>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</si>
  <si>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</si>
  <si>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</si>
  <si>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</si>
  <si>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</si>
  <si>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</si>
  <si>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</si>
  <si>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</si>
  <si>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</si>
  <si>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</si>
  <si>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</si>
  <si>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</si>
  <si>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</si>
  <si>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</si>
  <si>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</si>
  <si>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</si>
  <si>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</si>
  <si>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</si>
  <si>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</si>
  <si>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</si>
  <si>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</si>
  <si>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</si>
  <si>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</si>
  <si>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</si>
  <si>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</si>
  <si>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</si>
  <si>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</si>
  <si>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</si>
  <si>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</si>
  <si>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</si>
  <si>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</si>
  <si>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</si>
  <si>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</si>
  <si>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</si>
  <si>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</si>
  <si>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</si>
  <si>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</si>
  <si>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</si>
  <si>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</si>
  <si>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</si>
  <si>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</si>
  <si>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</si>
  <si>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</si>
  <si>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</si>
  <si>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</si>
  <si>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</si>
  <si>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</si>
  <si>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</si>
  <si>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</si>
  <si>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</si>
  <si>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</si>
  <si>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</si>
  <si>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</si>
  <si>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</si>
  <si>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</si>
  <si>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</si>
  <si>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</si>
  <si>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</si>
  <si>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</si>
  <si>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</si>
  <si>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</si>
  <si>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</si>
  <si>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</si>
  <si>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</si>
  <si>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</si>
  <si>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</si>
  <si>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</si>
  <si>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</si>
  <si>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</si>
  <si>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</si>
  <si>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</si>
  <si>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</si>
  <si>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</si>
  <si>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</si>
  <si>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</si>
  <si>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</si>
  <si>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</si>
  <si>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</si>
  <si>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</si>
  <si>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</si>
  <si>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</si>
  <si>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</si>
  <si>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</si>
  <si>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</si>
  <si>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</si>
  <si>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</si>
  <si>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</si>
  <si>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</si>
  <si>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</si>
  <si>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</si>
  <si>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</si>
  <si>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</si>
  <si>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</si>
  <si>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</si>
  <si>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</si>
  <si>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</si>
  <si>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</si>
  <si>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</si>
  <si>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</si>
  <si>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</si>
  <si>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</si>
  <si>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</si>
  <si>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</si>
  <si>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</si>
  <si>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</si>
  <si>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</si>
  <si>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</si>
  <si>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</si>
  <si>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</si>
  <si>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</si>
  <si>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</si>
  <si>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</si>
  <si>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</si>
  <si>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</si>
  <si>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</si>
  <si>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</si>
  <si>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</si>
  <si>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</si>
  <si>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</si>
  <si>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</si>
  <si>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</si>
  <si>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</si>
  <si>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</si>
  <si>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</si>
  <si>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</si>
  <si>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</si>
  <si>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</si>
  <si>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</si>
  <si>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</si>
  <si>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</si>
  <si>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</si>
  <si>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</si>
  <si>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</si>
  <si>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</si>
  <si>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</si>
  <si>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</si>
  <si>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</si>
  <si>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</si>
  <si>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</si>
  <si>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</si>
  <si>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</si>
  <si>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</si>
  <si>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</si>
  <si>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</si>
  <si>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</si>
  <si>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</si>
  <si>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</si>
  <si>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</si>
  <si>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</si>
  <si>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</si>
  <si>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</si>
  <si>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</si>
  <si>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</si>
  <si>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</si>
  <si>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</si>
  <si>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</si>
  <si>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</si>
  <si>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</si>
  <si>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</si>
  <si>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</si>
  <si>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</si>
  <si>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</si>
  <si>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</si>
  <si>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</si>
  <si>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</si>
  <si>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</si>
  <si>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</si>
  <si>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</si>
  <si>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</si>
  <si>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</si>
  <si>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</si>
  <si>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</si>
  <si>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</si>
  <si>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</si>
  <si>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</si>
  <si>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</si>
  <si>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</si>
  <si>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</si>
  <si>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</si>
  <si>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</si>
  <si>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</si>
  <si>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</si>
  <si>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</si>
  <si>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</si>
  <si>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</si>
  <si>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</si>
  <si>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</si>
  <si>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</si>
  <si>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</si>
  <si>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</si>
  <si>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</si>
  <si>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</si>
  <si>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</si>
  <si>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</si>
  <si>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</si>
  <si>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</si>
  <si>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</si>
  <si>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</si>
  <si>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</si>
  <si>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</si>
  <si>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</si>
  <si>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</si>
  <si>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</si>
  <si>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</si>
  <si>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</si>
  <si>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</si>
  <si>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</si>
  <si>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</si>
  <si>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</si>
  <si>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</si>
  <si>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</si>
  <si>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</si>
  <si>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</si>
  <si>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</si>
  <si>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</si>
  <si>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</si>
  <si>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</si>
  <si>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</si>
  <si>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</si>
  <si>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</si>
  <si>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</si>
  <si>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</si>
  <si>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</si>
  <si>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</si>
  <si>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</si>
  <si>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</si>
  <si>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</si>
  <si>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</si>
  <si>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</si>
  <si>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</si>
  <si>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</si>
  <si>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</si>
  <si>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</si>
  <si>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</si>
  <si>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</si>
  <si>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</si>
  <si>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</si>
  <si>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</si>
  <si>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</si>
  <si>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</si>
  <si>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</si>
  <si>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</si>
  <si>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</si>
  <si>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</si>
  <si>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</si>
  <si>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</si>
  <si>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</si>
  <si>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</si>
  <si>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</si>
  <si>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</si>
  <si>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</si>
  <si>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</si>
  <si>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</si>
  <si>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</si>
  <si>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</si>
  <si>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</si>
  <si>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</si>
  <si>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</si>
  <si>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</si>
  <si>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</si>
  <si>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</si>
  <si>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</si>
  <si>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</si>
  <si>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</si>
  <si>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</si>
  <si>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</si>
  <si>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</si>
  <si>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</si>
  <si>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</si>
  <si>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</si>
  <si>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</si>
  <si>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</si>
  <si>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</si>
  <si>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</si>
  <si>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</si>
  <si>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</si>
  <si>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</si>
  <si>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</si>
  <si>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</si>
  <si>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</si>
  <si>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</si>
  <si>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</si>
  <si>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</si>
  <si>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</si>
  <si>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</si>
  <si>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</si>
  <si>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</si>
  <si>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</si>
  <si>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</si>
  <si>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</si>
  <si>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</si>
  <si>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</si>
  <si>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</si>
  <si>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</si>
  <si>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</si>
  <si>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</si>
  <si>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</si>
  <si>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</si>
  <si>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</si>
  <si>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</si>
  <si>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</si>
  <si>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</si>
  <si>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</si>
  <si>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</si>
  <si>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</si>
  <si>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</si>
  <si>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</si>
  <si>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</si>
  <si>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</si>
  <si>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</si>
  <si>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</si>
  <si>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</si>
  <si>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</si>
  <si>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</si>
  <si>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</si>
  <si>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</si>
  <si>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</si>
  <si>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</si>
  <si>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</si>
  <si>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</si>
  <si>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</si>
  <si>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</si>
  <si>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</si>
  <si>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</si>
  <si>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</si>
  <si>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</si>
  <si>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</si>
  <si>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</si>
  <si>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</si>
  <si>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</si>
  <si>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</si>
  <si>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</si>
  <si>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</si>
  <si>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</si>
  <si>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</si>
  <si>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</si>
  <si>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</si>
  <si>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</si>
  <si>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</si>
  <si>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</si>
  <si>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</si>
  <si>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</si>
  <si>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</si>
  <si>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</si>
  <si>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</si>
  <si>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</si>
  <si>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</si>
  <si>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</si>
  <si>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</si>
  <si>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</si>
  <si>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</si>
  <si>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</si>
  <si>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</si>
  <si>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</si>
  <si>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</si>
  <si>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</si>
  <si>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</si>
  <si>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</si>
  <si>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</si>
  <si>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</si>
  <si>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</si>
  <si>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</si>
  <si>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</si>
  <si>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</si>
  <si>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</si>
  <si>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</si>
  <si>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</si>
  <si>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</si>
  <si>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</si>
  <si>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</si>
  <si>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</si>
  <si>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</si>
  <si>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</si>
  <si>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</si>
  <si>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</si>
  <si>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</si>
  <si>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</si>
  <si>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</si>
  <si>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</si>
  <si>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</si>
  <si>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</si>
  <si>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</si>
  <si>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</si>
  <si>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</si>
  <si>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</si>
  <si>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</si>
  <si>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</si>
  <si>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</si>
  <si>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</si>
  <si>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</si>
  <si>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</si>
  <si>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</si>
  <si>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</si>
  <si>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</si>
  <si>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</si>
  <si>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</si>
  <si>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</si>
  <si>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</si>
  <si>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</si>
  <si>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</si>
  <si>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</si>
  <si>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</si>
  <si>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</si>
  <si>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</si>
  <si>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</si>
  <si>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</si>
  <si>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</si>
  <si>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</si>
  <si>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</si>
  <si>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</si>
  <si>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</si>
  <si>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</si>
  <si>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</si>
  <si>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</si>
  <si>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</si>
  <si>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</si>
  <si>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</si>
  <si>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</si>
  <si>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</si>
  <si>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</si>
  <si>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</si>
  <si>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</si>
  <si>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</si>
  <si>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</si>
  <si>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</si>
  <si>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</si>
  <si>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</si>
  <si>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</si>
  <si>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</si>
  <si>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</si>
  <si>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</si>
  <si>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</si>
  <si>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</si>
  <si>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</si>
  <si>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</si>
  <si>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</si>
  <si>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</si>
  <si>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</si>
  <si>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</si>
  <si>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</si>
  <si>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</si>
  <si>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</si>
  <si>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</si>
  <si>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</si>
  <si>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</si>
  <si>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</si>
  <si>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</si>
  <si>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</si>
  <si>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</si>
  <si>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</si>
  <si>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</si>
  <si>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</si>
  <si>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</si>
  <si>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</si>
  <si>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</si>
  <si>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</si>
  <si>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</si>
  <si>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</si>
  <si>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</si>
  <si>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</si>
  <si>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</si>
  <si>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</si>
  <si>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</si>
  <si>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</si>
  <si>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</si>
  <si>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</si>
  <si>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</si>
  <si>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</si>
  <si>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</si>
  <si>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</si>
  <si>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</si>
  <si>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</si>
  <si>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</si>
  <si>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</si>
  <si>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</si>
  <si>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</si>
  <si>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</si>
  <si>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</si>
  <si>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</si>
  <si>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</si>
  <si>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</si>
  <si>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</si>
  <si>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</si>
  <si>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</si>
  <si>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</si>
  <si>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</si>
  <si>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</si>
  <si>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</si>
  <si>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</si>
  <si>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</si>
  <si>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</si>
  <si>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</si>
  <si>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</si>
  <si>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</si>
  <si>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</si>
  <si>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</si>
  <si>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</si>
  <si>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</si>
  <si>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</si>
  <si>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</si>
  <si>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</si>
  <si>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</si>
  <si>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</si>
  <si>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</si>
  <si>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</si>
  <si>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</si>
  <si>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</si>
  <si>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</si>
  <si>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</si>
  <si>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</si>
  <si>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</si>
  <si>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</si>
  <si>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</si>
  <si>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</si>
  <si>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</si>
  <si>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</si>
  <si>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</si>
  <si>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</si>
  <si>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</si>
  <si>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</si>
  <si>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</si>
  <si>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</si>
  <si>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</si>
  <si>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</si>
  <si>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</si>
  <si>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</si>
  <si>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</si>
  <si>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</si>
  <si>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</si>
  <si>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</si>
  <si>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</si>
  <si>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</si>
  <si>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</si>
  <si>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</si>
  <si>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</si>
  <si>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</si>
  <si>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</si>
  <si>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</si>
  <si>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</si>
  <si>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</si>
  <si>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</si>
  <si>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</si>
  <si>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</si>
  <si>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</si>
  <si>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</si>
  <si>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</si>
  <si>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</si>
  <si>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</si>
  <si>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</si>
  <si>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</si>
  <si>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</si>
  <si>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</si>
  <si>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</si>
  <si>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</si>
  <si>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</si>
  <si>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</si>
  <si>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</si>
  <si>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</si>
  <si>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</si>
  <si>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</si>
  <si>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</si>
  <si>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</si>
  <si>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</si>
  <si>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</si>
  <si>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</si>
  <si>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</si>
  <si>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</si>
  <si>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</si>
  <si>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</si>
  <si>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</si>
  <si>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</si>
  <si>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</si>
  <si>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</si>
  <si>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</si>
  <si>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</si>
  <si>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</si>
  <si>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</si>
  <si>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</si>
  <si>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</si>
  <si>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</si>
  <si>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</si>
  <si>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</si>
  <si>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</si>
  <si>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</si>
  <si>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</si>
  <si>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</si>
  <si>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</si>
  <si>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</si>
  <si>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</si>
  <si>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</si>
  <si>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</si>
  <si>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</si>
  <si>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</si>
  <si>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</si>
  <si>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</si>
  <si>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</si>
  <si>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</si>
  <si>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</si>
  <si>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</si>
  <si>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</si>
  <si>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</si>
  <si>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</si>
  <si>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</si>
  <si>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</si>
  <si>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</si>
  <si>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</si>
  <si>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</si>
  <si>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</si>
  <si>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</si>
  <si>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</si>
  <si>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</si>
  <si>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</si>
  <si>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</si>
  <si>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</si>
  <si>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</si>
  <si>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</si>
  <si>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</si>
  <si>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</si>
  <si>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</si>
  <si>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</si>
  <si>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</si>
  <si>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</si>
  <si>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</si>
  <si>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</si>
  <si>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</si>
  <si>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</si>
  <si>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</si>
  <si>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</si>
  <si>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</si>
  <si>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</si>
  <si>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</si>
  <si>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</si>
  <si>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</si>
  <si>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</si>
  <si>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</si>
  <si>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</si>
  <si>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</si>
  <si>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</si>
  <si>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</si>
  <si>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</si>
  <si>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</si>
  <si>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</si>
  <si>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</si>
  <si>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</si>
  <si>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</si>
  <si>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</si>
  <si>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</si>
  <si>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</si>
  <si>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</si>
  <si>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</si>
  <si>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</si>
  <si>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</si>
  <si>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</si>
  <si>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</si>
  <si>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</si>
  <si>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</si>
  <si>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</si>
  <si>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</si>
  <si>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</si>
  <si>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</si>
  <si>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</si>
  <si>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</si>
  <si>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</si>
  <si>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</si>
  <si>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</si>
  <si>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</si>
  <si>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</si>
  <si>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</si>
  <si>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</si>
  <si>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</si>
  <si>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</si>
  <si>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</si>
  <si>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</si>
  <si>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</si>
  <si>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</si>
  <si>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</si>
  <si>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</si>
  <si>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</si>
  <si>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</si>
  <si>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</si>
  <si>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</si>
  <si>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</si>
  <si>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</si>
  <si>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</si>
  <si>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</si>
  <si>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</si>
  <si>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</si>
  <si>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</si>
  <si>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</si>
  <si>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</si>
  <si>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</si>
  <si>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</si>
  <si>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</si>
  <si>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</si>
  <si>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</si>
  <si>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</si>
  <si>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</si>
  <si>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</si>
  <si>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</si>
  <si>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</si>
  <si>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</si>
  <si>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</si>
  <si>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</si>
  <si>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</si>
  <si>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</si>
  <si>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</si>
  <si>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</si>
  <si>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</si>
  <si>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</si>
  <si>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</si>
  <si>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</si>
  <si>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</si>
  <si>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</si>
  <si>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</si>
  <si>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</si>
  <si>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</si>
  <si>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</si>
  <si>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</si>
  <si>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</si>
  <si>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</si>
  <si>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</si>
  <si>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</si>
  <si>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</si>
  <si>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</si>
  <si>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</si>
  <si>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</si>
  <si>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</si>
  <si>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</si>
  <si>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</si>
  <si>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</si>
  <si>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</si>
  <si>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</si>
  <si>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</si>
  <si>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</si>
  <si>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</si>
  <si>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</si>
  <si>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</si>
  <si>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</si>
  <si>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</si>
  <si>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</si>
  <si>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</si>
  <si>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</si>
  <si>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</si>
  <si>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</si>
  <si>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</si>
  <si>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</si>
  <si>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</si>
  <si>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</si>
  <si>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</si>
  <si>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</si>
  <si>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</si>
  <si>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</si>
  <si>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</si>
  <si>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</si>
  <si>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</si>
  <si>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</si>
  <si>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</si>
  <si>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</si>
  <si>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</si>
  <si>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</si>
  <si>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</si>
  <si>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</si>
  <si>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</si>
  <si>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</si>
  <si>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</si>
  <si>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</si>
  <si>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</si>
  <si>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</si>
  <si>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</si>
  <si>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</si>
  <si>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</si>
  <si>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</si>
  <si>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</si>
  <si>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</si>
  <si>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</si>
  <si>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</si>
  <si>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</si>
  <si>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</si>
  <si>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</si>
  <si>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</si>
  <si>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</si>
  <si>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</si>
  <si>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</si>
  <si>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</si>
  <si>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</si>
  <si>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</si>
  <si>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</si>
  <si>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</si>
  <si>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</si>
  <si>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</si>
  <si>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</si>
  <si>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</si>
  <si>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</si>
  <si>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</si>
  <si>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</si>
  <si>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</si>
  <si>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</si>
  <si>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</si>
  <si>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</si>
  <si>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</si>
  <si>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</si>
  <si>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</si>
  <si>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</si>
  <si>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</si>
  <si>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</si>
  <si>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</si>
  <si>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</si>
  <si>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</si>
  <si>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</si>
  <si>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</si>
  <si>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</si>
  <si>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</si>
  <si>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</si>
  <si>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</si>
  <si>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</si>
  <si>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</si>
  <si>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</si>
  <si>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</si>
  <si>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</si>
  <si>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</si>
  <si>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</si>
  <si>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</si>
  <si>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</si>
  <si>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</si>
  <si>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</si>
  <si>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</si>
  <si>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</si>
  <si>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</si>
  <si>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</si>
  <si>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</si>
  <si>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</si>
  <si>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</si>
  <si>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</si>
  <si>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</si>
  <si>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</si>
  <si>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</si>
  <si>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</si>
  <si>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</si>
  <si>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</si>
  <si>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</si>
  <si>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</si>
  <si>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</si>
  <si>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</si>
  <si>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</si>
  <si>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</si>
  <si>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</si>
  <si>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</si>
  <si>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</si>
  <si>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</si>
  <si>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</si>
  <si>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</si>
  <si>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</si>
  <si>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</si>
  <si>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</si>
  <si>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</si>
  <si>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</si>
  <si>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</si>
  <si>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</si>
  <si>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</si>
  <si>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</si>
  <si>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</si>
  <si>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</si>
  <si>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</si>
  <si>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</si>
  <si>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</si>
  <si>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</si>
  <si>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</si>
  <si>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</si>
  <si>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</si>
  <si>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</si>
  <si>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</si>
  <si>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</si>
  <si>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</si>
  <si>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</si>
  <si>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</si>
  <si>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</si>
  <si>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</si>
  <si>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</si>
  <si>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</si>
  <si>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</si>
  <si>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</si>
  <si>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</si>
  <si>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</si>
  <si>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</si>
  <si>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</si>
  <si>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</si>
  <si>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</si>
  <si>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</si>
  <si>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</si>
  <si>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</si>
  <si>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</si>
  <si>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</si>
  <si>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</si>
  <si>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</si>
  <si>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</si>
  <si>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</si>
  <si>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</si>
  <si>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</si>
  <si>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</si>
  <si>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</si>
  <si>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</si>
  <si>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</si>
  <si>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</si>
  <si>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</si>
  <si>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</si>
  <si>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</si>
  <si>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</si>
  <si>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</si>
  <si>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</si>
  <si>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</si>
  <si>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</si>
  <si>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</si>
  <si>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</si>
  <si>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</si>
  <si>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</si>
  <si>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</si>
  <si>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</si>
  <si>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</si>
  <si>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</si>
  <si>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</si>
  <si>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</si>
  <si>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</si>
  <si>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</si>
  <si>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</si>
  <si>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</si>
  <si>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</si>
  <si>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</si>
  <si>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</si>
  <si>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</si>
  <si>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</si>
  <si>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</si>
  <si>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</si>
  <si>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</si>
  <si>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</si>
  <si>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</si>
  <si>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</si>
  <si>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</si>
  <si>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</si>
  <si>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</si>
  <si>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</si>
  <si>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</si>
  <si>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</si>
  <si>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</si>
  <si>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</si>
  <si>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</si>
  <si>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</si>
  <si>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</si>
  <si>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</si>
  <si>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</si>
  <si>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</si>
  <si>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</si>
  <si>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</si>
  <si>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</si>
  <si>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</si>
  <si>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</si>
  <si>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</si>
  <si>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</si>
  <si>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</si>
  <si>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</si>
  <si>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</si>
  <si>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</si>
  <si>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</si>
  <si>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</si>
  <si>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</si>
  <si>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</si>
  <si>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</si>
  <si>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</si>
  <si>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</si>
  <si>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</si>
  <si>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</si>
  <si>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</si>
  <si>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</si>
  <si>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</si>
  <si>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</si>
  <si>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</si>
  <si>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</si>
  <si>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</si>
  <si>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</si>
  <si>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</si>
  <si>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</si>
  <si>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</si>
  <si>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</si>
  <si>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</si>
  <si>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</si>
  <si>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</si>
  <si>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</si>
  <si>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</si>
  <si>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</si>
  <si>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</si>
  <si>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</si>
  <si>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</si>
  <si>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</si>
  <si>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</si>
  <si>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</si>
  <si>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</si>
  <si>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</si>
  <si>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</si>
  <si>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</si>
  <si>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</si>
  <si>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</si>
  <si>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</si>
  <si>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</si>
  <si>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</si>
  <si>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</si>
  <si>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</si>
  <si>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</si>
  <si>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</si>
  <si>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</si>
  <si>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</si>
  <si>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</si>
  <si>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</si>
  <si>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</si>
  <si>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</si>
  <si>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</si>
  <si>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</si>
  <si>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</si>
  <si>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</si>
  <si>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</si>
  <si>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</si>
  <si>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</si>
  <si>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</si>
  <si>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</si>
  <si>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</si>
  <si>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</si>
  <si>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</si>
  <si>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</si>
  <si>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</si>
  <si>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</si>
  <si>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</si>
  <si>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</si>
  <si>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</si>
  <si>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</si>
  <si>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</si>
  <si>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</si>
  <si>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</si>
  <si>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</si>
  <si>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</si>
  <si>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</si>
  <si>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</si>
  <si>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</si>
  <si>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</si>
  <si>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</si>
  <si>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</si>
  <si>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</si>
  <si>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</si>
  <si>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</si>
  <si>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</si>
  <si>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</si>
  <si>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</si>
  <si>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</si>
  <si>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</si>
  <si>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</si>
  <si>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</si>
  <si>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</si>
  <si>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</si>
  <si>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</si>
  <si>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</si>
  <si>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</si>
  <si>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</si>
  <si>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</si>
  <si>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</si>
  <si>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</si>
  <si>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</si>
  <si>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</si>
  <si>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</si>
  <si>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</si>
  <si>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</si>
  <si>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</si>
  <si>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</si>
  <si>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</si>
  <si>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</si>
  <si>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</si>
  <si>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</si>
  <si>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</si>
  <si>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</si>
  <si>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</si>
  <si>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</si>
  <si>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</si>
  <si>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</si>
  <si>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</si>
  <si>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</si>
  <si>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</si>
  <si>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</si>
  <si>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</si>
  <si>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</si>
  <si>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</si>
  <si>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</si>
  <si>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</si>
  <si>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</si>
  <si>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</si>
  <si>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</si>
  <si>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</si>
  <si>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</si>
  <si>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</si>
  <si>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</si>
  <si>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</si>
  <si>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</si>
  <si>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</si>
  <si>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</si>
  <si>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</si>
  <si>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</si>
  <si>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</si>
  <si>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</si>
  <si>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</si>
  <si>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</si>
  <si>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</si>
  <si>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</si>
  <si>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</si>
  <si>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</si>
  <si>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</si>
  <si>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</si>
  <si>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</si>
  <si>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</si>
  <si>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</si>
  <si>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</si>
  <si>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</si>
  <si>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</si>
  <si>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</si>
  <si>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</si>
  <si>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</si>
  <si>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</si>
  <si>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</si>
  <si>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</si>
  <si>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</si>
  <si>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</si>
  <si>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</si>
  <si>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</si>
  <si>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</si>
  <si>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</si>
  <si>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</si>
  <si>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</si>
  <si>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</si>
  <si>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</si>
  <si>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</si>
  <si>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</si>
  <si>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</si>
  <si>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</si>
  <si>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</si>
  <si>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</si>
  <si>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</si>
  <si>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</si>
  <si>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</si>
  <si>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</si>
  <si>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</si>
  <si>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</si>
  <si>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</si>
  <si>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</si>
  <si>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</si>
  <si>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</si>
  <si>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</si>
  <si>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</si>
  <si>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</si>
  <si>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</si>
  <si>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</si>
  <si>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</si>
  <si>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</si>
  <si>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</si>
  <si>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</si>
  <si>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</si>
  <si>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</si>
  <si>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</si>
  <si>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</si>
  <si>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</si>
  <si>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</si>
  <si>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</si>
  <si>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</si>
  <si>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</si>
  <si>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</si>
  <si>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</si>
  <si>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</si>
  <si>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</si>
  <si>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</si>
  <si>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</si>
  <si>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</si>
  <si>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</si>
  <si>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</si>
  <si>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</si>
  <si>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</si>
  <si>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</si>
  <si>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</si>
  <si>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</si>
  <si>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</si>
  <si>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</si>
  <si>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</si>
  <si>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</si>
  <si>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</si>
  <si>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</si>
  <si>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</si>
  <si>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</si>
  <si>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</si>
  <si>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</si>
  <si>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</si>
  <si>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</si>
  <si>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</si>
  <si>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</si>
  <si>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</si>
  <si>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</si>
  <si>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</si>
  <si>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</si>
  <si>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</si>
  <si>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</si>
  <si>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</si>
  <si>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</si>
  <si>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</si>
  <si>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</si>
  <si>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</si>
  <si>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</si>
  <si>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</si>
  <si>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</si>
  <si>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</si>
  <si>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</si>
  <si>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</si>
  <si>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</si>
  <si>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</si>
  <si>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</si>
  <si>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</si>
  <si>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</si>
  <si>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</si>
  <si>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</si>
  <si>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</si>
  <si>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</si>
  <si>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</si>
  <si>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</si>
  <si>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</si>
  <si>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</si>
  <si>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</si>
  <si>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</si>
  <si>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</si>
  <si>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</si>
  <si>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</si>
  <si>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</si>
  <si>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</si>
  <si>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</si>
  <si>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</si>
  <si>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</si>
  <si>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</si>
  <si>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</si>
  <si>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</si>
  <si>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</si>
  <si>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</si>
  <si>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</si>
  <si>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</si>
  <si>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</si>
  <si>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</si>
  <si>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</si>
  <si>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</si>
  <si>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</si>
  <si>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</si>
  <si>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</si>
  <si>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</si>
  <si>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</si>
  <si>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</si>
  <si>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</si>
  <si>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</si>
  <si>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</si>
  <si>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</si>
  <si>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</si>
  <si>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</si>
  <si>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</si>
  <si>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</si>
  <si>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</si>
  <si>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</si>
  <si>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</si>
  <si>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</si>
  <si>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</si>
  <si>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</si>
  <si>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</si>
  <si>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</si>
  <si>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</si>
  <si>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</si>
  <si>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</si>
  <si>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</si>
  <si>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</si>
  <si>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</si>
  <si>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</si>
  <si>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</si>
  <si>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</si>
  <si>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</si>
  <si>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</si>
  <si>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</si>
  <si>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</si>
  <si>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</si>
  <si>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</si>
  <si>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</si>
  <si>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</si>
  <si>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</si>
  <si>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</si>
  <si>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</si>
  <si>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</si>
  <si>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</si>
  <si>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</si>
  <si>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</si>
  <si>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</si>
  <si>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</si>
  <si>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</si>
  <si>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</si>
  <si>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</si>
  <si>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</si>
  <si>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</si>
  <si>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</si>
  <si>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</si>
  <si>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</si>
  <si>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</si>
  <si>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</si>
  <si>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</si>
  <si>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</si>
  <si>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</si>
  <si>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</si>
  <si>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</si>
  <si>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</si>
  <si>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</si>
  <si>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</si>
  <si>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</si>
  <si>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</si>
  <si>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</si>
  <si>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</si>
  <si>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</si>
  <si>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</si>
  <si>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</si>
  <si>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</si>
  <si>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</si>
  <si>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</si>
  <si>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</si>
  <si>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</si>
  <si>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</si>
  <si>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</si>
  <si>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</si>
  <si>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</si>
  <si>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</si>
  <si>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</si>
  <si>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</si>
  <si>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</si>
  <si>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</si>
  <si>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</si>
  <si>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</si>
  <si>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</si>
  <si>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</si>
  <si>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</si>
  <si>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</si>
  <si>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</si>
  <si>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</si>
  <si>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</si>
  <si>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</si>
  <si>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</si>
  <si>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</si>
  <si>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</si>
  <si>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</si>
  <si>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</si>
  <si>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</si>
  <si>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</si>
  <si>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</si>
  <si>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</si>
  <si>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</si>
  <si>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</si>
  <si>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</si>
  <si>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</si>
  <si>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</si>
  <si>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</si>
  <si>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</si>
  <si>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</si>
  <si>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</si>
  <si>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</si>
  <si>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</si>
  <si>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</si>
  <si>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</si>
  <si>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</si>
  <si>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</si>
  <si>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</si>
  <si>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</si>
  <si>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</si>
  <si>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</si>
  <si>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</si>
  <si>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</si>
  <si>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</si>
  <si>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</si>
  <si>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</si>
  <si>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</si>
  <si>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</si>
  <si>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</si>
  <si>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</si>
  <si>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</si>
  <si>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</si>
  <si>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</si>
  <si>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</si>
  <si>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</si>
  <si>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</si>
  <si>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</si>
  <si>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</si>
  <si>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</si>
  <si>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</si>
  <si>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</si>
  <si>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</si>
  <si>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</si>
  <si>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</si>
  <si>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</si>
  <si>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</si>
  <si>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</si>
  <si>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</si>
  <si>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</si>
  <si>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</si>
  <si>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</si>
  <si>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</si>
  <si>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</si>
  <si>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</si>
  <si>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</si>
  <si>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</si>
  <si>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</si>
  <si>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</si>
  <si>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</si>
  <si>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</si>
  <si>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</si>
  <si>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</si>
  <si>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</si>
  <si>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</si>
  <si>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</si>
  <si>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</si>
  <si>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</si>
  <si>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</si>
  <si>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</si>
  <si>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</si>
  <si>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</si>
  <si>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</si>
  <si>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</si>
  <si>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</si>
  <si>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</si>
  <si>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</si>
  <si>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</si>
  <si>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</si>
  <si>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</si>
  <si>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</si>
  <si>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</si>
  <si>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</si>
  <si>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</si>
  <si>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</si>
  <si>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</si>
  <si>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</si>
  <si>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</si>
  <si>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</si>
  <si>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</si>
  <si>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</si>
  <si>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</si>
  <si>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</si>
  <si>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</si>
  <si>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</si>
  <si>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</si>
  <si>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</si>
  <si>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</si>
  <si>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</si>
  <si>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</si>
  <si>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</si>
  <si>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</si>
  <si>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</si>
  <si>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</si>
  <si>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</si>
  <si>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</si>
  <si>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</si>
  <si>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</si>
  <si>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</si>
  <si>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</si>
  <si>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</si>
  <si>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</si>
  <si>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</si>
  <si>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</si>
  <si>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</si>
  <si>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</si>
  <si>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</si>
  <si>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</si>
  <si>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</si>
  <si>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</si>
  <si>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</si>
  <si>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</si>
  <si>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</si>
  <si>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</si>
  <si>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</si>
  <si>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</si>
  <si>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</si>
  <si>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</si>
  <si>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</si>
  <si>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</si>
  <si>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</si>
  <si>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</si>
  <si>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</si>
  <si>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</si>
  <si>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</si>
  <si>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</si>
  <si>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</si>
  <si>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</si>
  <si>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</si>
  <si>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</si>
  <si>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</si>
  <si>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</si>
  <si>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</si>
  <si>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</si>
  <si>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</si>
  <si>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</si>
  <si>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</si>
  <si>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</si>
  <si>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</si>
  <si>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</si>
  <si>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</si>
  <si>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</si>
  <si>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</si>
  <si>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</si>
  <si>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</si>
  <si>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</si>
  <si>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</si>
  <si>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</si>
  <si>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</si>
  <si>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</si>
  <si>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</si>
  <si>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</si>
  <si>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</si>
  <si>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</si>
  <si>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</si>
  <si>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</si>
  <si>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</si>
  <si>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</si>
  <si>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</si>
  <si>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</si>
  <si>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</si>
  <si>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</si>
  <si>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</si>
  <si>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</si>
  <si>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</si>
  <si>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</si>
  <si>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</si>
  <si>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</si>
  <si>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</si>
  <si>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</si>
  <si>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</si>
  <si>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</si>
  <si>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</si>
  <si>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</si>
  <si>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</si>
  <si>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</si>
  <si>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</si>
  <si>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</si>
  <si>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</si>
  <si>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</si>
  <si>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</si>
  <si>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</si>
  <si>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</si>
  <si>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</si>
  <si>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</si>
  <si>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</si>
  <si>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</si>
  <si>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</si>
  <si>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</si>
  <si>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</si>
  <si>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</si>
  <si>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</si>
  <si>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</si>
  <si>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</si>
  <si>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</si>
  <si>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</si>
  <si>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</si>
  <si>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</si>
  <si>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</si>
  <si>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</si>
  <si>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</si>
  <si>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</si>
  <si>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</si>
  <si>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</si>
  <si>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</si>
  <si>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</si>
  <si>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</si>
  <si>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</si>
  <si>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</si>
  <si>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</si>
  <si>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</si>
  <si>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</si>
  <si>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</si>
  <si>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</si>
  <si>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</si>
  <si>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</si>
  <si>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</si>
  <si>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</si>
  <si>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</si>
  <si>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</si>
  <si>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</si>
  <si>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</si>
  <si>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</si>
  <si>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</si>
  <si>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</si>
  <si>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</si>
  <si>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</si>
  <si>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</si>
  <si>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</si>
  <si>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</si>
  <si>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</si>
  <si>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</si>
  <si>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</si>
  <si>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</si>
  <si>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</si>
  <si>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</si>
  <si>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</si>
  <si>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</si>
  <si>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</si>
  <si>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</si>
  <si>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</si>
  <si>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</si>
  <si>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</si>
  <si>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</si>
  <si>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</si>
  <si>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</si>
  <si>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</si>
  <si>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</si>
  <si>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</si>
  <si>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</si>
  <si>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</si>
  <si>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</si>
  <si>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</si>
  <si>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</si>
  <si>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</si>
  <si>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</si>
  <si>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</si>
  <si>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</si>
  <si>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</si>
  <si>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</si>
  <si>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</si>
  <si>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</si>
  <si>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</si>
  <si>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</si>
  <si>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</si>
  <si>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</si>
  <si>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</si>
  <si>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</si>
  <si>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</si>
  <si>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</si>
  <si>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</si>
  <si>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</si>
  <si>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</si>
  <si>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</si>
  <si>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</si>
  <si>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</si>
  <si>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</si>
  <si>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</si>
  <si>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</si>
  <si>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</si>
  <si>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</si>
  <si>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</si>
  <si>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</si>
  <si>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</si>
  <si>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</si>
  <si>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</si>
  <si>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</si>
  <si>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</si>
  <si>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</si>
  <si>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</si>
  <si>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</si>
  <si>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</si>
  <si>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</si>
  <si>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</si>
  <si>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</si>
  <si>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</si>
  <si>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</si>
  <si>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</si>
  <si>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</si>
  <si>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</si>
  <si>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</si>
  <si>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</si>
  <si>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</si>
  <si>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</si>
  <si>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</si>
  <si>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</si>
  <si>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</si>
  <si>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</si>
  <si>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</si>
  <si>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</si>
  <si>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</si>
  <si>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</si>
  <si>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</si>
  <si>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</si>
  <si>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</si>
  <si>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</si>
  <si>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</si>
  <si>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</si>
  <si>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</si>
  <si>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</si>
  <si>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</si>
  <si>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</si>
  <si>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</si>
  <si>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</si>
  <si>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</si>
  <si>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</si>
  <si>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</si>
  <si>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</si>
  <si>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</si>
  <si>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</si>
  <si>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</si>
  <si>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</si>
  <si>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</si>
  <si>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</si>
  <si>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</si>
  <si>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</si>
  <si>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</si>
  <si>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</si>
  <si>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</si>
  <si>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</si>
  <si>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</si>
  <si>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</si>
  <si>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</si>
  <si>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</si>
  <si>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</si>
  <si>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</si>
  <si>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</si>
  <si>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</si>
  <si>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</si>
  <si>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</si>
  <si>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</si>
  <si>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</si>
  <si>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</si>
  <si>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</si>
  <si>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</si>
  <si>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</si>
  <si>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</si>
  <si>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</si>
  <si>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</si>
  <si>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</si>
  <si>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</si>
  <si>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</si>
  <si>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</si>
  <si>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</si>
  <si>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</si>
  <si>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</si>
  <si>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</si>
  <si>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</si>
  <si>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</si>
  <si>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</si>
  <si>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</si>
  <si>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</si>
  <si>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</si>
  <si>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</si>
  <si>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</si>
  <si>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</si>
  <si>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</si>
  <si>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</si>
  <si>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</si>
  <si>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</si>
  <si>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</si>
  <si>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</si>
  <si>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</si>
  <si>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</si>
  <si>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</si>
  <si>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</si>
  <si>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</si>
  <si>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</si>
  <si>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</si>
  <si>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</si>
  <si>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</si>
  <si>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</si>
  <si>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</si>
  <si>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</si>
  <si>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</si>
  <si>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</si>
  <si>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</si>
  <si>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</si>
  <si>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</si>
  <si>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</si>
  <si>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</si>
  <si>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</si>
  <si>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</si>
  <si>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</si>
  <si>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</si>
  <si>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</si>
  <si>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</si>
  <si>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</si>
  <si>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</si>
  <si>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</si>
  <si>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</si>
  <si>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</si>
  <si>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</si>
  <si>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</si>
  <si>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</si>
  <si>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</si>
  <si>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</si>
  <si>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</si>
  <si>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</si>
  <si>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</si>
  <si>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</si>
  <si>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</si>
  <si>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</si>
  <si>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</si>
  <si>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</si>
  <si>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</si>
  <si>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</si>
  <si>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</si>
  <si>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</si>
  <si>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</si>
  <si>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</si>
  <si>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</si>
  <si>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</si>
  <si>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</si>
  <si>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</si>
  <si>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</si>
  <si>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</si>
  <si>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</si>
  <si>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</si>
  <si>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</si>
  <si>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</si>
  <si>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</si>
  <si>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</si>
  <si>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</si>
  <si>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</si>
  <si>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</si>
  <si>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</si>
  <si>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</si>
  <si>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</si>
  <si>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</si>
  <si>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</si>
  <si>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</si>
  <si>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</si>
  <si>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</si>
  <si>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</si>
  <si>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</si>
  <si>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</si>
  <si>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</si>
  <si>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</si>
  <si>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</si>
  <si>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</si>
  <si>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</si>
  <si>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</si>
  <si>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</si>
  <si>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</si>
  <si>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</si>
  <si>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</si>
  <si>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</si>
  <si>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</si>
  <si>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</si>
  <si>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</si>
  <si>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</si>
  <si>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</si>
  <si>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</si>
  <si>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</si>
  <si>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</si>
  <si>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</si>
  <si>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</si>
  <si>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</si>
  <si>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</si>
  <si>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</si>
  <si>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</si>
  <si>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</si>
  <si>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</si>
  <si>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</si>
  <si>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</si>
  <si>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</si>
  <si>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</si>
  <si>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</si>
  <si>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</si>
  <si>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</si>
  <si>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</si>
  <si>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</si>
  <si>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</si>
  <si>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</si>
  <si>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</si>
  <si>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</si>
  <si>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</si>
  <si>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</si>
  <si>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</si>
  <si>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</si>
  <si>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</si>
  <si>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</si>
  <si>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</si>
  <si>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</si>
  <si>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</si>
  <si>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</si>
  <si>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</si>
  <si>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</si>
  <si>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</si>
  <si>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</si>
  <si>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</si>
  <si>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</si>
  <si>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</si>
  <si>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</si>
  <si>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</si>
  <si>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</si>
  <si>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</si>
  <si>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</si>
  <si>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</si>
  <si>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</si>
  <si>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</si>
  <si>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</si>
  <si>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</si>
  <si>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</si>
  <si>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</si>
  <si>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</si>
  <si>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</si>
  <si>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</si>
  <si>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</si>
  <si>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</si>
  <si>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</si>
  <si>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</si>
  <si>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</si>
  <si>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</si>
  <si>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</si>
  <si>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</si>
  <si>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</si>
  <si>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</si>
  <si>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</si>
  <si>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</si>
  <si>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</si>
  <si>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</si>
  <si>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</si>
  <si>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</si>
  <si>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</si>
  <si>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</si>
  <si>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</si>
  <si>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</si>
  <si>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</si>
  <si>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</si>
  <si>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</si>
  <si>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</si>
  <si>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</si>
  <si>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</si>
  <si>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</si>
  <si>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</si>
  <si>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</si>
  <si>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</si>
  <si>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</si>
  <si>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</si>
  <si>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</si>
  <si>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</si>
  <si>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</si>
  <si>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</si>
  <si>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</si>
  <si>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</si>
  <si>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</si>
  <si>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</si>
  <si>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</si>
  <si>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</si>
  <si>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</si>
  <si>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</si>
  <si>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</si>
  <si>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</si>
  <si>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</si>
  <si>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</si>
  <si>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</si>
  <si>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</si>
  <si>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</si>
  <si>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</si>
  <si>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</si>
  <si>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</si>
  <si>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</si>
  <si>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</si>
  <si>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</si>
  <si>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</si>
  <si>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</si>
  <si>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</si>
  <si>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</si>
  <si>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</si>
  <si>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</si>
  <si>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</si>
  <si>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</si>
  <si>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</si>
  <si>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</si>
  <si>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</si>
  <si>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</si>
  <si>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</si>
  <si>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</si>
  <si>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</si>
  <si>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</si>
  <si>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</si>
  <si>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</si>
  <si>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</si>
  <si>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</si>
  <si>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</si>
  <si>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</si>
  <si>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</si>
  <si>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</si>
  <si>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</si>
  <si>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</si>
  <si>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</si>
  <si>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</si>
  <si>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</si>
  <si>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</si>
  <si>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</si>
  <si>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</si>
  <si>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</si>
  <si>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</si>
  <si>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</si>
  <si>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</si>
  <si>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</si>
  <si>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</si>
  <si>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</si>
  <si>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</si>
  <si>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</si>
  <si>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</si>
  <si>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</si>
  <si>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</si>
  <si>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</si>
  <si>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</si>
  <si>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</si>
  <si>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</si>
  <si>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</si>
  <si>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</si>
  <si>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</si>
  <si>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</si>
  <si>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</si>
  <si>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</si>
  <si>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</si>
  <si>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</si>
  <si>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</si>
  <si>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</si>
  <si>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</si>
  <si>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</si>
  <si>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</si>
  <si>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</si>
  <si>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</si>
  <si>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</si>
  <si>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</si>
  <si>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</si>
  <si>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</si>
  <si>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</si>
  <si>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</si>
  <si>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</si>
  <si>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</si>
  <si>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</si>
  <si>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</si>
  <si>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</si>
  <si>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</si>
  <si>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</si>
  <si>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</si>
  <si>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</si>
  <si>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</si>
  <si>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</si>
  <si>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</si>
  <si>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</si>
  <si>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</si>
  <si>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</si>
  <si>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</si>
  <si>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</si>
  <si>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</si>
  <si>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</si>
  <si>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</si>
  <si>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</si>
  <si>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</si>
  <si>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</si>
  <si>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</si>
  <si>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</si>
  <si>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</si>
  <si>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</si>
  <si>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</si>
  <si>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</si>
  <si>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</si>
  <si>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</si>
  <si>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</si>
  <si>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</si>
  <si>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</si>
  <si>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</si>
  <si>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</si>
  <si>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</si>
  <si>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</si>
  <si>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</si>
  <si>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</si>
  <si>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</si>
  <si>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</si>
  <si>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</si>
  <si>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</si>
  <si>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</si>
  <si>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</si>
  <si>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</si>
  <si>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</si>
  <si>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</si>
  <si>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</si>
  <si>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</si>
  <si>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</si>
  <si>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</si>
  <si>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</si>
  <si>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</si>
  <si>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</si>
  <si>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</si>
  <si>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</si>
  <si>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</si>
  <si>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</si>
  <si>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</si>
  <si>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</si>
  <si>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</si>
  <si>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</si>
  <si>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</si>
  <si>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</si>
  <si>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</si>
  <si>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</si>
  <si>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</si>
  <si>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</si>
  <si>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</si>
  <si>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</si>
  <si>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</si>
  <si>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</si>
  <si>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</si>
  <si>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</si>
  <si>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</si>
  <si>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</si>
  <si>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</si>
  <si>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</si>
  <si>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</si>
  <si>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</si>
  <si>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</si>
  <si>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</si>
  <si>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</si>
  <si>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</si>
  <si>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</si>
  <si>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</si>
  <si>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</si>
  <si>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</si>
  <si>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</si>
  <si>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</si>
  <si>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</si>
  <si>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</si>
  <si>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</si>
  <si>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</si>
  <si>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</si>
  <si>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</si>
  <si>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</si>
  <si>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</si>
  <si>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</si>
  <si>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</si>
  <si>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</si>
  <si>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</si>
  <si>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</si>
  <si>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</si>
  <si>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</si>
  <si>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</si>
  <si>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</si>
  <si>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</si>
  <si>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</si>
  <si>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</si>
  <si>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</si>
  <si>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</si>
  <si>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</si>
  <si>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</si>
  <si>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</si>
  <si>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</si>
  <si>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</si>
  <si>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</si>
  <si>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</si>
  <si>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</si>
  <si>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</si>
  <si>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</si>
  <si>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</si>
  <si>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</si>
  <si>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</si>
  <si>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</si>
  <si>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</si>
  <si>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</si>
  <si>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</si>
  <si>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</si>
  <si>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</si>
  <si>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</si>
  <si>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</si>
  <si>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</si>
  <si>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</si>
  <si>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</si>
  <si>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</si>
  <si>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</si>
  <si>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</si>
  <si>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</si>
  <si>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</si>
  <si>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</si>
  <si>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</si>
  <si>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</si>
  <si>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</si>
  <si>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</si>
  <si>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</si>
  <si>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</si>
  <si>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</si>
  <si>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</si>
  <si>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</si>
  <si>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</si>
  <si>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</si>
  <si>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</si>
  <si>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</si>
  <si>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</si>
  <si>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</si>
  <si>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</si>
  <si>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</si>
  <si>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</si>
  <si>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</si>
  <si>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</si>
  <si>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</si>
  <si>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</si>
  <si>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</si>
  <si>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</si>
  <si>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</si>
  <si>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</si>
  <si>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</si>
  <si>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</si>
  <si>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</si>
  <si>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</si>
  <si>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</si>
  <si>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</si>
  <si>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</si>
  <si>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</si>
  <si>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</si>
  <si>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</si>
  <si>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</si>
  <si>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</si>
  <si>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</si>
  <si>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</si>
  <si>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</si>
  <si>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</si>
  <si>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</si>
  <si>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</si>
  <si>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</si>
  <si>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</si>
  <si>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</si>
  <si>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</si>
  <si>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</si>
  <si>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</si>
  <si>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</si>
  <si>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</si>
  <si>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</si>
  <si>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</si>
  <si>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</si>
  <si>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</si>
  <si>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</si>
  <si>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</si>
  <si>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</si>
  <si>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</si>
  <si>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</si>
  <si>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</si>
  <si>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</si>
  <si>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</si>
  <si>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</si>
  <si>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</si>
  <si>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</si>
  <si>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</si>
  <si>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</si>
  <si>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</si>
  <si>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</si>
  <si>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</si>
  <si>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</si>
  <si>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</si>
  <si>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</si>
  <si>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</si>
  <si>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</si>
  <si>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</si>
  <si>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</si>
  <si>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</si>
  <si>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</si>
  <si>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</si>
  <si>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</si>
  <si>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</si>
  <si>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</si>
  <si>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</si>
  <si>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</si>
  <si>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</si>
  <si>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</si>
  <si>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</si>
  <si>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</si>
  <si>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</si>
  <si>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</si>
  <si>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</si>
  <si>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</si>
  <si>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</si>
  <si>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</si>
  <si>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</si>
  <si>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</si>
  <si>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</si>
  <si>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</si>
  <si>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</si>
  <si>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</si>
  <si>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</si>
  <si>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</si>
  <si>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</si>
  <si>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</si>
  <si>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</si>
  <si>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</si>
  <si>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</si>
  <si>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</si>
  <si>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</si>
  <si>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</si>
  <si>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</si>
  <si>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</si>
  <si>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</si>
  <si>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</si>
  <si>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</si>
  <si>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</si>
  <si>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</si>
  <si>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</si>
  <si>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</si>
  <si>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</si>
  <si>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</si>
  <si>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</si>
  <si>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</si>
  <si>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</si>
  <si>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</si>
  <si>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</si>
  <si>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</si>
  <si>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</si>
  <si>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</si>
  <si>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</si>
  <si>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</si>
  <si>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</si>
  <si>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</si>
  <si>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</si>
  <si>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</si>
  <si>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</si>
  <si>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</si>
  <si>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</si>
  <si>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</si>
  <si>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</si>
  <si>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</si>
  <si>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</si>
  <si>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</si>
  <si>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</si>
  <si>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</si>
  <si>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</si>
  <si>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</si>
  <si>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</si>
  <si>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</si>
  <si>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</si>
  <si>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</si>
  <si>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</si>
  <si>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</si>
  <si>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</si>
  <si>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</si>
  <si>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</si>
  <si>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</si>
  <si>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</si>
  <si>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</si>
  <si>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</si>
  <si>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</si>
  <si>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</si>
  <si>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</si>
  <si>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</si>
  <si>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</si>
  <si>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</si>
  <si>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</si>
  <si>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</si>
  <si>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</si>
  <si>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</si>
  <si>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</si>
  <si>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</si>
  <si>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</si>
  <si>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</si>
  <si>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</si>
  <si>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</si>
  <si>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</si>
  <si>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</si>
  <si>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</si>
  <si>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</si>
  <si>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</si>
  <si>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</si>
  <si>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</si>
  <si>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</si>
  <si>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</si>
  <si>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</si>
  <si>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</si>
  <si>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</si>
  <si>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</si>
  <si>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</si>
  <si>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</si>
  <si>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</si>
  <si>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</si>
  <si>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</si>
  <si>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</si>
  <si>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</si>
  <si>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</si>
  <si>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</si>
  <si>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</si>
  <si>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</si>
  <si>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</si>
  <si>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</si>
  <si>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</si>
  <si>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</si>
  <si>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</si>
  <si>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</si>
  <si>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</si>
  <si>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</si>
  <si>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</si>
  <si>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</si>
  <si>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</si>
  <si>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</si>
  <si>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</si>
  <si>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</si>
  <si>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</si>
  <si>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</si>
  <si>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</si>
  <si>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</si>
  <si>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</si>
  <si>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</si>
  <si>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</si>
  <si>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</si>
  <si>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</si>
  <si>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</si>
  <si>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</si>
  <si>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</si>
  <si>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</si>
  <si>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</si>
  <si>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</si>
  <si>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</si>
  <si>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</si>
  <si>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</si>
  <si>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</si>
  <si>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</si>
  <si>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</si>
  <si>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</si>
  <si>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</si>
  <si>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</si>
  <si>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</si>
  <si>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</si>
  <si>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</si>
  <si>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</si>
  <si>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</si>
  <si>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</si>
  <si>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</si>
  <si>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</si>
  <si>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</si>
  <si>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</si>
  <si>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</si>
  <si>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</si>
  <si>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</si>
  <si>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</si>
  <si>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</si>
  <si>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</si>
  <si>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</si>
  <si>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</si>
  <si>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</si>
  <si>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</si>
  <si>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</si>
  <si>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</si>
  <si>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</si>
  <si>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</si>
  <si>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</si>
  <si>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</si>
  <si>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</si>
  <si>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</si>
  <si>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</si>
  <si>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</si>
  <si>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</si>
  <si>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</si>
  <si>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</si>
  <si>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</si>
  <si>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</si>
  <si>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</si>
  <si>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</si>
  <si>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</si>
  <si>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</si>
  <si>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</si>
  <si>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</si>
  <si>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</si>
  <si>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</si>
  <si>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</si>
  <si>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</si>
  <si>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</si>
  <si>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</si>
  <si>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</si>
  <si>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</si>
  <si>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</si>
  <si>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</si>
  <si>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</si>
  <si>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</si>
  <si>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</si>
  <si>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</si>
  <si>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</si>
  <si>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</si>
  <si>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</si>
  <si>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</si>
  <si>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</si>
  <si>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</si>
  <si>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</si>
  <si>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</si>
  <si>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</si>
  <si>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</si>
  <si>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</si>
  <si>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</si>
  <si>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</si>
  <si>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</si>
  <si>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</si>
  <si>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</si>
  <si>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</si>
  <si>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</si>
  <si>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</si>
  <si>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</si>
  <si>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</si>
  <si>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</si>
  <si>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</si>
  <si>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</si>
  <si>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</si>
  <si>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</si>
  <si>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</si>
  <si>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</si>
  <si>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</si>
  <si>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</si>
  <si>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</si>
  <si>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</si>
  <si>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</si>
  <si>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</si>
  <si>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</si>
  <si>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</si>
  <si>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</si>
  <si>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</si>
  <si>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</si>
  <si>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</si>
  <si>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</si>
  <si>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</si>
  <si>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</si>
  <si>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</si>
  <si>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</si>
  <si>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</si>
  <si>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</si>
  <si>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</si>
  <si>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</si>
  <si>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</si>
  <si>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</si>
  <si>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</si>
  <si>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</si>
  <si>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</si>
  <si>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</si>
  <si>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</si>
  <si>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</si>
  <si>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</si>
  <si>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</si>
  <si>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</si>
  <si>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</si>
  <si>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</si>
  <si>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</si>
  <si>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</si>
  <si>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</si>
  <si>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</si>
  <si>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</si>
  <si>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</si>
  <si>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</si>
  <si>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</si>
  <si>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</si>
  <si>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</si>
  <si>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</si>
  <si>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</si>
  <si>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</si>
  <si>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</si>
  <si>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</si>
  <si>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</si>
  <si>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</si>
  <si>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</si>
  <si>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</si>
  <si>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</si>
  <si>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</si>
  <si>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</si>
  <si>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</si>
  <si>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</si>
  <si>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</si>
  <si>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</si>
  <si>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</si>
  <si>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</si>
  <si>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</si>
  <si>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</si>
  <si>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</si>
  <si>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</si>
  <si>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</si>
  <si>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</si>
  <si>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</si>
  <si>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</si>
  <si>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</si>
  <si>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</si>
  <si>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</si>
  <si>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</si>
  <si>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</si>
  <si>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</si>
  <si>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</si>
  <si>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</si>
  <si>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</si>
  <si>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</si>
  <si>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</si>
  <si>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</si>
  <si>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</si>
  <si>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</si>
  <si>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</si>
  <si>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</si>
  <si>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</si>
  <si>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</si>
  <si>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</si>
  <si>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</si>
  <si>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</si>
  <si>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</si>
  <si>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</si>
  <si>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</si>
  <si>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</si>
  <si>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</si>
  <si>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</si>
  <si>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</si>
  <si>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</si>
  <si>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</si>
  <si>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</si>
  <si>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</si>
  <si>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</si>
  <si>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</si>
  <si>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</si>
  <si>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</si>
  <si>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</si>
  <si>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</si>
  <si>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</si>
  <si>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</si>
  <si>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</si>
  <si>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</si>
  <si>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</si>
  <si>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</si>
  <si>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</si>
  <si>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</si>
  <si>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</si>
  <si>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</si>
  <si>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</si>
  <si>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</si>
  <si>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</si>
  <si>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</si>
  <si>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</si>
  <si>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</si>
  <si>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</si>
  <si>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</si>
  <si>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</si>
  <si>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</si>
  <si>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</si>
  <si>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</si>
  <si>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</si>
  <si>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</si>
  <si>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</si>
  <si>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</si>
  <si>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</si>
  <si>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</si>
  <si>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</si>
  <si>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</si>
  <si>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</si>
  <si>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</si>
  <si>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</si>
  <si>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</si>
  <si>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</si>
  <si>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</si>
  <si>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</si>
  <si>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</si>
  <si>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</si>
  <si>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</si>
  <si>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</si>
  <si>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</si>
  <si>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</si>
  <si>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</si>
  <si>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</si>
  <si>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</si>
  <si>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</si>
  <si>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</si>
  <si>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</si>
  <si>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</si>
  <si>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</si>
  <si>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</si>
  <si>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</si>
  <si>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</si>
  <si>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</si>
  <si>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</si>
  <si>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</si>
  <si>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</si>
  <si>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</si>
  <si>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</si>
  <si>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</si>
  <si>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</si>
  <si>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</si>
  <si>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</si>
  <si>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</si>
  <si>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</si>
  <si>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</si>
  <si>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</si>
  <si>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</si>
  <si>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</si>
  <si>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</si>
  <si>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</si>
  <si>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</si>
  <si>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</si>
  <si>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</si>
  <si>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</si>
  <si>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</si>
  <si>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</si>
  <si>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</si>
  <si>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</si>
  <si>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</si>
  <si>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</si>
  <si>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</si>
  <si>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</si>
  <si>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</si>
  <si>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</si>
  <si>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</si>
  <si>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</si>
  <si>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</si>
  <si>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</si>
  <si>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</si>
  <si>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</si>
  <si>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</si>
  <si>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</si>
  <si>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</si>
  <si>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</si>
  <si>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</si>
  <si>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</si>
  <si>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</si>
  <si>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</si>
  <si>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</si>
  <si>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</si>
  <si>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</si>
  <si>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</si>
  <si>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</si>
  <si>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</si>
  <si>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</si>
  <si>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</si>
  <si>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</si>
  <si>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</si>
  <si>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</si>
  <si>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</si>
  <si>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</si>
  <si>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</si>
  <si>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</si>
  <si>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</si>
  <si>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</si>
  <si>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</si>
  <si>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</si>
  <si>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</si>
  <si>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</si>
  <si>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</si>
  <si>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</si>
  <si>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</si>
  <si>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</si>
  <si>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</si>
  <si>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</si>
  <si>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</si>
  <si>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</si>
  <si>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</si>
  <si>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</si>
  <si>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</si>
  <si>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</si>
  <si>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</si>
  <si>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</si>
  <si>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</si>
  <si>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</si>
  <si>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</si>
  <si>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</si>
  <si>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</si>
  <si>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</si>
  <si>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</si>
  <si>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</si>
  <si>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</si>
  <si>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</si>
  <si>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</si>
  <si>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</si>
  <si>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</si>
  <si>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</si>
  <si>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</si>
  <si>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</si>
  <si>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</si>
  <si>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</si>
  <si>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</si>
  <si>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</si>
  <si>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</si>
  <si>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</si>
  <si>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</si>
  <si>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</si>
  <si>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</si>
  <si>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</si>
  <si>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</si>
  <si>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</si>
  <si>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</si>
  <si>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</si>
  <si>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</si>
  <si>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</si>
  <si>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</si>
  <si>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</si>
  <si>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</si>
  <si>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</si>
  <si>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</si>
  <si>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</si>
  <si>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</si>
  <si>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</si>
  <si>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</si>
  <si>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</si>
  <si>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</si>
  <si>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</si>
  <si>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</si>
  <si>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</si>
  <si>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</si>
  <si>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</si>
  <si>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</si>
  <si>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</si>
  <si>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</si>
  <si>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</si>
  <si>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</si>
  <si>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</si>
  <si>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</si>
  <si>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</si>
  <si>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</si>
  <si>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</si>
  <si>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</si>
  <si>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</si>
  <si>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</si>
  <si>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</si>
  <si>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</si>
  <si>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</si>
  <si>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</si>
  <si>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</si>
  <si>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</si>
  <si>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</si>
  <si>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</si>
  <si>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</si>
  <si>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</si>
  <si>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</si>
  <si>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</si>
  <si>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</si>
  <si>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</si>
  <si>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</si>
  <si>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</si>
  <si>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</si>
  <si>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</si>
  <si>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</si>
  <si>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</si>
  <si>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</si>
  <si>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</si>
  <si>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</si>
  <si>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</si>
  <si>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</si>
  <si>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</si>
  <si>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</si>
  <si>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</si>
  <si>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</si>
  <si>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</si>
  <si>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</si>
  <si>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</si>
  <si>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</si>
  <si>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</si>
  <si>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</si>
  <si>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</si>
  <si>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</si>
  <si>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</si>
  <si>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</si>
  <si>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</si>
  <si>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</si>
  <si>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</si>
  <si>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</si>
  <si>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</si>
  <si>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</si>
  <si>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</si>
  <si>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</si>
  <si>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</si>
  <si>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</si>
  <si>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</si>
  <si>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</si>
  <si>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</si>
  <si>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</si>
  <si>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</si>
  <si>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</si>
  <si>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</si>
  <si>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</si>
  <si>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</si>
  <si>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</si>
  <si>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</si>
  <si>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</si>
  <si>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</si>
  <si>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</si>
  <si>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</si>
  <si>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</si>
  <si>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</si>
  <si>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</si>
  <si>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</si>
  <si>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</si>
  <si>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</si>
  <si>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</si>
  <si>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</si>
  <si>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</si>
  <si>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</si>
  <si>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</si>
  <si>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</si>
  <si>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</si>
  <si>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</si>
  <si>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</si>
  <si>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</si>
  <si>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</si>
  <si>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</si>
  <si>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</si>
  <si>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</si>
  <si>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</si>
  <si>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</si>
  <si>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</si>
  <si>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</si>
  <si>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</si>
  <si>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</si>
  <si>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</si>
  <si>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</si>
  <si>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</si>
  <si>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</si>
  <si>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</si>
  <si>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</si>
  <si>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</si>
  <si>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</si>
  <si>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</si>
  <si>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</si>
  <si>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</si>
  <si>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</si>
  <si>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</si>
  <si>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</si>
  <si>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</si>
  <si>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</si>
  <si>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</si>
  <si>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</si>
  <si>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</si>
  <si>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</si>
  <si>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</si>
  <si>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</si>
  <si>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</si>
  <si>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</si>
  <si>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</si>
  <si>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</si>
  <si>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</si>
  <si>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</si>
  <si>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</si>
  <si>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</si>
  <si>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</si>
  <si>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</si>
  <si>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</si>
  <si>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</si>
  <si>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</si>
  <si>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</si>
  <si>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</si>
  <si>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</si>
  <si>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</si>
  <si>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</si>
  <si>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</si>
  <si>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</si>
  <si>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</si>
  <si>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</si>
  <si>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</si>
  <si>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</si>
  <si>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</si>
  <si>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</si>
  <si>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</si>
  <si>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</si>
  <si>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</si>
  <si>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</si>
  <si>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</si>
  <si>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</si>
  <si>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</si>
  <si>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</si>
  <si>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</si>
  <si>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</si>
  <si>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</si>
  <si>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</si>
  <si>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</si>
  <si>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</si>
  <si>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</si>
  <si>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</si>
  <si>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</si>
  <si>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</si>
  <si>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</si>
  <si>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</si>
  <si>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</si>
  <si>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</si>
  <si>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</si>
  <si>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</si>
  <si>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</si>
  <si>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</si>
  <si>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</si>
  <si>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</si>
  <si>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</si>
  <si>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</si>
  <si>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</si>
  <si>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</si>
  <si>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</si>
  <si>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</si>
  <si>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</si>
  <si>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</si>
  <si>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</si>
  <si>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</si>
  <si>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</si>
  <si>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</si>
  <si>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</si>
  <si>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</si>
  <si>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</si>
  <si>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</si>
  <si>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</si>
  <si>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</si>
  <si>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</si>
  <si>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</si>
  <si>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</si>
  <si>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</si>
  <si>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</si>
  <si>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</si>
  <si>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</si>
  <si>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</si>
  <si>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</si>
  <si>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</si>
  <si>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</si>
  <si>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</si>
  <si>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</si>
  <si>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</si>
  <si>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</si>
  <si>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</si>
  <si>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</si>
  <si>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</si>
  <si>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</si>
  <si>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</si>
  <si>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</si>
  <si>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</si>
  <si>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</si>
  <si>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</si>
  <si>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</si>
  <si>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</si>
  <si>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</si>
  <si>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</si>
  <si>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</si>
  <si>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</si>
  <si>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</si>
  <si>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</si>
  <si>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</si>
  <si>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</si>
  <si>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</si>
  <si>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</si>
  <si>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</si>
  <si>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</si>
  <si>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</si>
  <si>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</si>
  <si>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</si>
  <si>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</si>
  <si>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</si>
  <si>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</si>
  <si>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</si>
  <si>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</si>
  <si>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</si>
  <si>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</si>
  <si>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</si>
  <si>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</si>
  <si>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</si>
  <si>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</si>
  <si>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</si>
  <si>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</si>
  <si>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</si>
  <si>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</si>
  <si>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</si>
  <si>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</si>
  <si>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</si>
  <si>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</si>
  <si>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</si>
  <si>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</si>
  <si>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</si>
  <si>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</si>
  <si>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</si>
  <si>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</si>
  <si>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</si>
  <si>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</si>
  <si>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</si>
  <si>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</si>
  <si>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</si>
  <si>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</si>
  <si>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</si>
  <si>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</si>
  <si>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</si>
  <si>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</si>
  <si>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</si>
  <si>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</si>
  <si>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</si>
  <si>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</si>
  <si>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</si>
  <si>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</si>
  <si>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</si>
  <si>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</si>
  <si>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</si>
  <si>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</si>
  <si>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</si>
  <si>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</si>
  <si>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</si>
  <si>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</si>
  <si>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</si>
  <si>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</si>
  <si>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</si>
  <si>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</si>
  <si>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</si>
  <si>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</si>
  <si>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</si>
  <si>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</si>
  <si>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</si>
  <si>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</si>
  <si>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</si>
  <si>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</si>
  <si>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</si>
  <si>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</si>
  <si>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</si>
  <si>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</si>
  <si>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</si>
  <si>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</si>
  <si>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</si>
  <si>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</si>
  <si>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</si>
  <si>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</si>
  <si>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</si>
  <si>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</si>
  <si>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</si>
  <si>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</si>
  <si>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</si>
  <si>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</si>
  <si>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</si>
  <si>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</si>
  <si>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</si>
  <si>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</si>
  <si>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</si>
  <si>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</si>
  <si>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</si>
  <si>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</si>
  <si>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</si>
  <si>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</si>
  <si>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</si>
  <si>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</si>
  <si>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</si>
  <si>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</si>
  <si>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</si>
  <si>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</si>
  <si>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</si>
  <si>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</si>
  <si>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</si>
  <si>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</si>
  <si>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</si>
  <si>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</si>
  <si>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</si>
  <si>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</si>
  <si>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</si>
  <si>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</si>
  <si>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</si>
  <si>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</si>
  <si>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</si>
  <si>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</si>
  <si>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</si>
  <si>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</si>
  <si>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</si>
  <si>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</si>
  <si>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</si>
  <si>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</si>
  <si>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</si>
  <si>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</si>
  <si>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</si>
  <si>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</si>
  <si>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</si>
  <si>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</si>
  <si>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</si>
  <si>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</si>
  <si>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</si>
  <si>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</si>
  <si>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</si>
  <si>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</si>
  <si>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</si>
  <si>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</si>
  <si>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</si>
  <si>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</si>
  <si>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</si>
  <si>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</si>
  <si>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</si>
  <si>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</si>
  <si>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</si>
  <si>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</si>
  <si>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</si>
  <si>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</si>
  <si>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</si>
  <si>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</si>
  <si>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</si>
  <si>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</si>
  <si>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</si>
  <si>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</si>
  <si>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</si>
  <si>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</si>
  <si>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</si>
  <si>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</si>
  <si>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</si>
  <si>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</si>
  <si>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</si>
  <si>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</si>
  <si>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</si>
  <si>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</si>
  <si>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</si>
  <si>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</si>
  <si>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</si>
  <si>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</si>
  <si>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</si>
  <si>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</si>
  <si>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</si>
  <si>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</si>
  <si>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</si>
  <si>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</si>
  <si>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</si>
  <si>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</si>
  <si>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</si>
  <si>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</si>
  <si>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</si>
  <si>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</si>
  <si>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</si>
  <si>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</si>
  <si>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</si>
  <si>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</si>
  <si>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</si>
  <si>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</si>
  <si>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</si>
  <si>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</si>
  <si>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</si>
  <si>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</si>
  <si>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</si>
  <si>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</si>
  <si>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</si>
  <si>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</si>
  <si>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</si>
  <si>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</si>
  <si>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</si>
  <si>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</si>
  <si>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</si>
  <si>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</si>
  <si>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</si>
  <si>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</si>
  <si>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</si>
  <si>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</si>
  <si>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</si>
  <si>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</si>
  <si>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</si>
  <si>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</si>
  <si>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</si>
  <si>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</si>
  <si>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</si>
  <si>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</si>
  <si>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</si>
  <si>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</si>
  <si>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</si>
  <si>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</si>
  <si>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</si>
  <si>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</si>
  <si>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</si>
  <si>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</si>
  <si>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</si>
  <si>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</si>
  <si>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</si>
  <si>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</si>
  <si>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</si>
  <si>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</si>
  <si>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</si>
  <si>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</si>
  <si>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</si>
  <si>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</si>
  <si>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</si>
  <si>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</si>
  <si>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</si>
  <si>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</si>
  <si>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</si>
  <si>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</si>
  <si>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</si>
  <si>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</si>
  <si>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</si>
  <si>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</si>
  <si>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</si>
  <si>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</si>
  <si>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</si>
  <si>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</si>
  <si>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</si>
  <si>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</si>
  <si>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</si>
  <si>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</si>
  <si>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</si>
  <si>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</si>
  <si>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</si>
  <si>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</si>
  <si>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</si>
  <si>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</si>
  <si>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</si>
  <si>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</si>
  <si>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</si>
  <si>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</si>
  <si>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</si>
  <si>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</si>
  <si>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</si>
  <si>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</si>
  <si>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</si>
  <si>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</si>
  <si>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</si>
  <si>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</si>
  <si>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</si>
  <si>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</si>
  <si>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</si>
  <si>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</si>
  <si>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</si>
  <si>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</si>
  <si>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</si>
  <si>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</si>
  <si>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</si>
  <si>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</si>
  <si>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</si>
  <si>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</si>
  <si>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</si>
  <si>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</si>
  <si>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</si>
  <si>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</si>
  <si>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</si>
  <si>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</si>
  <si>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</si>
  <si>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</si>
  <si>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</si>
  <si>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</si>
  <si>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</si>
  <si>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</si>
  <si>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</si>
  <si>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</si>
  <si>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</si>
  <si>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</si>
  <si>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</si>
  <si>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</si>
  <si>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</si>
  <si>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</si>
  <si>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</si>
  <si>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</si>
  <si>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</si>
  <si>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</si>
  <si>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</si>
  <si>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</si>
  <si>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</si>
  <si>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</si>
  <si>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</si>
  <si>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</si>
  <si>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</si>
  <si>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</si>
  <si>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</si>
  <si>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</si>
  <si>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</si>
  <si>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</si>
  <si>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</si>
  <si>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</si>
  <si>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</si>
  <si>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</si>
  <si>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</si>
  <si>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</si>
  <si>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</si>
  <si>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</si>
  <si>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</si>
  <si>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</si>
  <si>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</si>
  <si>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</si>
  <si>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</si>
  <si>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</si>
  <si>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</si>
  <si>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</si>
  <si>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</si>
  <si>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</si>
  <si>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</si>
  <si>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</si>
  <si>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</si>
  <si>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</si>
  <si>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</si>
  <si>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</si>
  <si>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</si>
  <si>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</si>
  <si>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</si>
  <si>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</si>
  <si>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</si>
  <si>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</si>
  <si>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</si>
  <si>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</si>
  <si>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</si>
  <si>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</si>
  <si>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</si>
  <si>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</si>
  <si>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</si>
  <si>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</si>
  <si>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</si>
  <si>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</si>
  <si>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</si>
  <si>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</si>
  <si>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</si>
  <si>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</si>
  <si>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</si>
  <si>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</si>
  <si>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</si>
  <si>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</si>
  <si>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</si>
  <si>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</si>
  <si>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</si>
  <si>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</si>
  <si>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</si>
  <si>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</si>
  <si>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</si>
  <si>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</si>
  <si>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</si>
  <si>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</si>
  <si>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</si>
  <si>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</si>
  <si>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</si>
  <si>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</si>
  <si>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</si>
  <si>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</si>
  <si>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</si>
  <si>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</si>
  <si>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</si>
  <si>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</si>
  <si>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</si>
  <si>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</si>
  <si>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</si>
  <si>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</si>
  <si>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</si>
  <si>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</si>
  <si>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</si>
  <si>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</si>
  <si>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</si>
  <si>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</si>
  <si>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</si>
  <si>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</si>
  <si>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</si>
  <si>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</si>
  <si>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</si>
  <si>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</si>
  <si>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</si>
  <si>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</si>
  <si>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</si>
  <si>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</si>
  <si>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</si>
  <si>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</si>
  <si>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</si>
  <si>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</si>
  <si>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</si>
  <si>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</si>
  <si>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</si>
  <si>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</si>
  <si>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</si>
  <si>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</si>
  <si>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</si>
  <si>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</si>
  <si>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</si>
  <si>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</si>
  <si>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</si>
  <si>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</si>
  <si>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</si>
  <si>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</si>
  <si>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</si>
  <si>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</si>
  <si>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</si>
  <si>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</si>
  <si>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</si>
  <si>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</si>
  <si>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</si>
  <si>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</si>
  <si>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</si>
  <si>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</si>
  <si>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</si>
  <si>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</si>
  <si>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</si>
  <si>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</si>
  <si>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</si>
  <si>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</si>
  <si>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</si>
  <si>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</si>
  <si>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</si>
  <si>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</si>
  <si>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</si>
  <si>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</si>
  <si>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</si>
  <si>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</si>
  <si>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</si>
  <si>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</si>
  <si>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</si>
  <si>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</si>
  <si>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</si>
  <si>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</si>
  <si>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</si>
  <si>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</si>
  <si>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</si>
  <si>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</si>
  <si>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</si>
  <si>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</si>
  <si>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</si>
  <si>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</si>
  <si>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</si>
  <si>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</si>
  <si>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</si>
  <si>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</si>
  <si>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</si>
  <si>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</si>
  <si>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</si>
  <si>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</si>
  <si>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</si>
  <si>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</si>
  <si>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</si>
  <si>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</si>
  <si>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</si>
  <si>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</si>
  <si>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</si>
  <si>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</si>
  <si>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</si>
  <si>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</si>
  <si>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</si>
  <si>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</si>
  <si>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</si>
  <si>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</si>
  <si>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</si>
  <si>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</si>
  <si>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</si>
  <si>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</si>
  <si>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</si>
  <si>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</si>
  <si>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</si>
  <si>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</si>
  <si>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</si>
  <si>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</si>
  <si>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</si>
  <si>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</si>
  <si>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</si>
  <si>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</si>
  <si>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</si>
  <si>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</si>
  <si>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</si>
  <si>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</si>
  <si>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</si>
  <si>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</si>
  <si>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</si>
  <si>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</si>
  <si>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</si>
  <si>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</si>
  <si>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</si>
  <si>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</si>
  <si>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</si>
  <si>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</si>
  <si>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</si>
  <si>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</si>
  <si>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</si>
  <si>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</si>
  <si>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</si>
  <si>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</si>
  <si>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</si>
  <si>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</si>
  <si>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</si>
  <si>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</si>
  <si>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</si>
  <si>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</si>
  <si>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</si>
  <si>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</si>
  <si>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</si>
  <si>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</si>
  <si>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</si>
  <si>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</si>
  <si>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</si>
  <si>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</si>
  <si>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</si>
  <si>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</si>
  <si>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</si>
  <si>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</si>
  <si>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</si>
  <si>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</si>
  <si>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</si>
  <si>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</si>
  <si>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</si>
  <si>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</si>
  <si>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</si>
  <si>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</si>
  <si>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</si>
  <si>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</si>
  <si>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</si>
  <si>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</si>
  <si>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</si>
  <si>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</si>
  <si>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</si>
  <si>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</si>
  <si>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</si>
  <si>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</si>
  <si>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</si>
  <si>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</si>
  <si>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</si>
  <si>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</si>
  <si>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</si>
  <si>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</si>
  <si>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</si>
  <si>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</si>
  <si>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</si>
  <si>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</si>
  <si>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</si>
  <si>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</si>
  <si>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</si>
  <si>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</si>
  <si>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</si>
  <si>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</si>
  <si>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</si>
  <si>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</si>
  <si>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</si>
  <si>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</si>
  <si>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</si>
  <si>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</si>
  <si>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</si>
  <si>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</si>
  <si>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</si>
  <si>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</si>
  <si>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</si>
  <si>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</si>
  <si>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</si>
  <si>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</si>
  <si>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</si>
  <si>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</si>
  <si>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</si>
  <si>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</si>
  <si>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</si>
  <si>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</si>
  <si>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</si>
  <si>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</si>
  <si>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</si>
  <si>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</si>
  <si>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</si>
  <si>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</si>
  <si>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</si>
  <si>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</si>
  <si>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</si>
  <si>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</si>
  <si>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</si>
  <si>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</si>
  <si>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</si>
  <si>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</si>
  <si>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</si>
  <si>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</si>
  <si>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</si>
  <si>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</si>
  <si>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</si>
  <si>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</si>
  <si>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</si>
  <si>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</si>
  <si>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</si>
  <si>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</si>
  <si>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</si>
  <si>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</si>
  <si>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</si>
  <si>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</si>
  <si>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</si>
  <si>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</si>
  <si>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</si>
  <si>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</si>
  <si>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</si>
  <si>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</si>
  <si>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</si>
  <si>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</si>
  <si>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</si>
  <si>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</si>
  <si>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</si>
  <si>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</si>
  <si>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</si>
  <si>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</si>
  <si>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</si>
  <si>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</si>
  <si>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</si>
  <si>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</si>
  <si>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</si>
  <si>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</si>
  <si>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</si>
  <si>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</si>
  <si>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</si>
  <si>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</si>
  <si>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</si>
  <si>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</si>
  <si>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</si>
  <si>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</si>
  <si>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</si>
  <si>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</si>
  <si>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</si>
  <si>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</si>
  <si>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</si>
  <si>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</si>
  <si>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</si>
  <si>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</si>
  <si>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</si>
  <si>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</si>
  <si>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</si>
  <si>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</si>
  <si>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</si>
  <si>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</si>
  <si>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</si>
  <si>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</si>
  <si>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</si>
  <si>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</si>
  <si>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</si>
  <si>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</si>
  <si>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</si>
  <si>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</si>
  <si>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</si>
  <si>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</si>
  <si>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</si>
  <si>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</si>
  <si>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</si>
  <si>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</si>
  <si>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</si>
  <si>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</si>
  <si>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</si>
  <si>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</si>
  <si>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</si>
  <si>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</si>
  <si>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</si>
  <si>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</si>
  <si>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</si>
  <si>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</si>
  <si>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</si>
  <si>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</si>
  <si>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</si>
  <si>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</si>
  <si>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</si>
  <si>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</si>
  <si>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</si>
  <si>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</si>
  <si>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</si>
  <si>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</si>
  <si>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</si>
  <si>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</si>
  <si>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</si>
  <si>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</si>
  <si>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</si>
  <si>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</si>
  <si>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</si>
  <si>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</si>
  <si>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</si>
  <si>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</si>
  <si>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</si>
  <si>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</si>
  <si>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</si>
  <si>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</si>
  <si>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</si>
  <si>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</si>
  <si>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</si>
  <si>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</si>
  <si>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</si>
  <si>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</si>
  <si>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</si>
  <si>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</si>
  <si>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</si>
  <si>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</si>
  <si>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</si>
  <si>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</si>
  <si>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</si>
  <si>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</si>
  <si>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</si>
  <si>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</si>
  <si>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</si>
  <si>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</si>
  <si>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</si>
  <si>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</si>
  <si>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</si>
  <si>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</si>
  <si>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</si>
  <si>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</si>
  <si>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</si>
  <si>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</si>
  <si>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</si>
  <si>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</si>
  <si>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</si>
  <si>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</si>
  <si>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</si>
  <si>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</si>
  <si>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</si>
  <si>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</si>
  <si>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</si>
  <si>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</si>
  <si>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</si>
  <si>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</si>
  <si>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</si>
  <si>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</si>
  <si>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</si>
  <si>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</si>
  <si>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</si>
  <si>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</si>
  <si>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</si>
  <si>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</si>
  <si>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</si>
  <si>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</si>
  <si>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</si>
  <si>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</si>
  <si>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</si>
  <si>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</si>
  <si>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</si>
  <si>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</si>
  <si>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</si>
  <si>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</si>
  <si>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</si>
  <si>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</si>
  <si>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</si>
  <si>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</si>
  <si>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</si>
  <si>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</si>
  <si>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</si>
  <si>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</si>
  <si>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</si>
  <si>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</si>
  <si>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</si>
  <si>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</si>
  <si>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</si>
  <si>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</si>
  <si>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</si>
  <si>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</si>
  <si>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</si>
  <si>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</si>
  <si>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</si>
  <si>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</si>
  <si>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</si>
  <si>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</si>
  <si>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</si>
  <si>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</si>
  <si>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</si>
  <si>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</si>
  <si>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</si>
  <si>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</si>
  <si>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</si>
  <si>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</si>
  <si>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</si>
  <si>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</si>
  <si>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</si>
  <si>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</si>
  <si>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</si>
  <si>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</si>
  <si>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</si>
  <si>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</si>
  <si>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</si>
  <si>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</si>
  <si>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</si>
  <si>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</si>
  <si>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</si>
  <si>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</si>
  <si>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</si>
  <si>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</si>
  <si>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</si>
  <si>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</si>
  <si>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</si>
  <si>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</si>
  <si>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</si>
  <si>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</si>
  <si>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</si>
  <si>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</si>
  <si>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</si>
  <si>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</si>
  <si>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</si>
  <si>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</si>
  <si>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</si>
  <si>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</si>
  <si>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</si>
  <si>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</si>
  <si>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</si>
  <si>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</si>
  <si>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</si>
  <si>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</si>
  <si>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</si>
  <si>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</si>
  <si>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</si>
  <si>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</si>
  <si>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</si>
  <si>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</si>
  <si>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</si>
  <si>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</si>
  <si>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</si>
  <si>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</si>
  <si>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</si>
  <si>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</si>
  <si>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</si>
  <si>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</si>
  <si>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</si>
  <si>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</si>
  <si>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</si>
  <si>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</si>
  <si>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</si>
  <si>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</si>
  <si>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</si>
  <si>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</si>
  <si>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</si>
  <si>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</si>
  <si>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</si>
  <si>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</si>
  <si>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</si>
  <si>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</si>
  <si>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</si>
  <si>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</si>
  <si>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</si>
  <si>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</si>
  <si>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</si>
  <si>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</si>
  <si>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</si>
  <si>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</si>
  <si>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</si>
  <si>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</si>
  <si>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</si>
  <si>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</si>
  <si>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</si>
  <si>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</si>
  <si>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</si>
  <si>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</si>
  <si>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</si>
  <si>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</si>
  <si>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</si>
  <si>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</si>
  <si>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</si>
  <si>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</si>
  <si>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</si>
  <si>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</si>
  <si>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</si>
  <si>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</si>
  <si>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</si>
  <si>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</si>
  <si>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</si>
  <si>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</si>
  <si>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</si>
  <si>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</si>
  <si>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</si>
  <si>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</si>
  <si>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</si>
  <si>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</si>
  <si>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</si>
  <si>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</si>
  <si>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</si>
  <si>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</si>
  <si>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</si>
  <si>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</si>
  <si>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</si>
  <si>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</si>
  <si>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</si>
  <si>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</si>
  <si>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</si>
  <si>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</si>
  <si>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</si>
  <si>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</si>
  <si>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</si>
  <si>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</si>
  <si>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</si>
  <si>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</si>
  <si>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</si>
  <si>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</si>
  <si>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</si>
  <si>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</si>
  <si>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</si>
  <si>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</si>
  <si>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</si>
  <si>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</si>
  <si>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</si>
  <si>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</si>
  <si>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</si>
  <si>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</si>
  <si>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</si>
  <si>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</si>
  <si>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</si>
  <si>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</si>
  <si>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</si>
  <si>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</si>
  <si>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</si>
  <si>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</si>
  <si>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</si>
  <si>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</si>
  <si>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</si>
  <si>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</si>
  <si>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</si>
  <si>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</si>
  <si>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</si>
  <si>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</si>
  <si>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</si>
  <si>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</si>
  <si>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</si>
  <si>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</si>
  <si>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</si>
  <si>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</si>
  <si>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</si>
  <si>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</si>
  <si>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</si>
  <si>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</si>
  <si>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</si>
  <si>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</si>
  <si>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</si>
  <si>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</si>
  <si>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</si>
  <si>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</si>
  <si>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</si>
  <si>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</si>
  <si>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</si>
  <si>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</si>
  <si>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</si>
  <si>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</si>
  <si>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</si>
  <si>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</si>
  <si>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</si>
  <si>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</si>
  <si>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</si>
  <si>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</si>
  <si>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</si>
  <si>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</si>
  <si>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</si>
  <si>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</si>
  <si>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</si>
  <si>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</si>
  <si>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</si>
  <si>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</si>
  <si>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</si>
  <si>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</si>
  <si>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</si>
  <si>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</si>
  <si>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</si>
  <si>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</si>
  <si>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</si>
  <si>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</si>
  <si>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</si>
  <si>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</si>
  <si>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</si>
  <si>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</si>
  <si>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</si>
  <si>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</si>
  <si>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</si>
  <si>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</si>
  <si>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</si>
  <si>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</si>
  <si>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</si>
  <si>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</si>
  <si>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</si>
  <si>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</si>
  <si>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</si>
  <si>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</si>
  <si>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</si>
  <si>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</si>
  <si>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</si>
  <si>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</si>
  <si>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</si>
  <si>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</si>
  <si>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</si>
  <si>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</si>
  <si>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</si>
  <si>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</si>
  <si>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</si>
  <si>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</si>
  <si>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</si>
  <si>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</si>
  <si>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</si>
  <si>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</si>
  <si>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</si>
  <si>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</si>
  <si>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</si>
  <si>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</si>
  <si>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</si>
  <si>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</si>
  <si>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</si>
  <si>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</si>
  <si>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</si>
  <si>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</si>
  <si>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</si>
  <si>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</si>
  <si>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</si>
  <si>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</si>
  <si>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</si>
  <si>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</si>
  <si>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</si>
  <si>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</si>
  <si>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</si>
  <si>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</si>
  <si>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</si>
  <si>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</si>
  <si>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</si>
  <si>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</si>
  <si>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</si>
  <si>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</si>
  <si>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</si>
  <si>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</si>
  <si>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</si>
  <si>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</si>
  <si>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</si>
  <si>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</si>
  <si>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</si>
  <si>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</si>
  <si>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</si>
  <si>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</si>
  <si>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</si>
  <si>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</si>
  <si>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</si>
  <si>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</si>
  <si>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</si>
  <si>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</si>
  <si>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</si>
  <si>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</si>
  <si>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</si>
  <si>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</si>
  <si>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</si>
  <si>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</si>
  <si>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</si>
  <si>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</si>
  <si>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</si>
  <si>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</si>
  <si>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</si>
  <si>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</si>
  <si>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</si>
  <si>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</si>
  <si>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</si>
  <si>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</si>
  <si>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</si>
  <si>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</si>
  <si>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</si>
  <si>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</si>
  <si>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</si>
  <si>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</si>
  <si>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</si>
  <si>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</si>
  <si>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</si>
  <si>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</si>
  <si>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</si>
  <si>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</si>
  <si>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</si>
  <si>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</si>
  <si>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</si>
  <si>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</si>
  <si>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</si>
  <si>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</si>
  <si>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</si>
  <si>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</si>
  <si>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</si>
  <si>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</si>
  <si>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</si>
  <si>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</si>
  <si>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</si>
  <si>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</si>
  <si>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</si>
  <si>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</si>
  <si>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</si>
  <si>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</si>
  <si>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</si>
  <si>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</si>
  <si>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</si>
  <si>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</si>
  <si>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</si>
  <si>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</si>
  <si>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</si>
  <si>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</si>
  <si>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</si>
  <si>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</si>
  <si>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</si>
  <si>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</si>
  <si>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</si>
  <si>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</si>
  <si>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</si>
  <si>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</si>
  <si>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</si>
  <si>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</si>
  <si>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</si>
  <si>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</si>
  <si>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</si>
  <si>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</si>
  <si>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</si>
  <si>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</si>
  <si>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</si>
  <si>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</si>
  <si>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</si>
  <si>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</si>
  <si>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</si>
  <si>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</si>
  <si>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</si>
  <si>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</si>
  <si>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</si>
  <si>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</si>
  <si>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</si>
  <si>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</si>
  <si>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</si>
  <si>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</si>
  <si>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</si>
  <si>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</si>
  <si>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</si>
  <si>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</si>
  <si>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</si>
  <si>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</si>
  <si>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</si>
  <si>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</si>
  <si>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</si>
  <si>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</si>
  <si>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</si>
  <si>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</si>
  <si>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</si>
  <si>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</si>
  <si>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</si>
  <si>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</si>
  <si>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</si>
  <si>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</si>
  <si>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</si>
  <si>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</si>
  <si>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</si>
  <si>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</si>
  <si>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</si>
  <si>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</si>
  <si>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</si>
  <si>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</si>
  <si>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</si>
  <si>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</si>
  <si>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</si>
  <si>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</si>
  <si>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</si>
  <si>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</si>
  <si>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</si>
  <si>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</si>
  <si>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</si>
  <si>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</si>
  <si>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</si>
  <si>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</si>
  <si>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</si>
  <si>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</si>
  <si>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</si>
  <si>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</si>
  <si>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</si>
  <si>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</si>
  <si>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</si>
  <si>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</si>
  <si>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</si>
  <si>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</si>
  <si>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</si>
  <si>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</si>
  <si>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</si>
  <si>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</si>
  <si>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</si>
  <si>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</si>
  <si>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</si>
  <si>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</si>
  <si>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</si>
  <si>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</si>
  <si>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</si>
  <si>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</si>
  <si>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</si>
  <si>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</si>
  <si>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</si>
  <si>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</si>
  <si>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</si>
  <si>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</si>
  <si>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</si>
  <si>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</si>
  <si>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</si>
  <si>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</si>
  <si>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</si>
  <si>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</si>
  <si>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</si>
  <si>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</si>
  <si>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</si>
  <si>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</si>
  <si>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</si>
  <si>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</si>
  <si>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</si>
  <si>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</si>
  <si>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</si>
  <si>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</si>
  <si>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</si>
  <si>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</si>
  <si>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</si>
  <si>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</si>
  <si>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</si>
  <si>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</si>
  <si>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</si>
  <si>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</si>
  <si>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</si>
  <si>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</si>
  <si>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</si>
  <si>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</si>
  <si>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</si>
  <si>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</si>
  <si>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</si>
  <si>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</si>
  <si>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</si>
  <si>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</si>
  <si>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</si>
  <si>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</si>
  <si>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</si>
  <si>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</si>
  <si>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</si>
  <si>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</si>
  <si>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</si>
  <si>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</si>
  <si>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</si>
  <si>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</si>
  <si>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</si>
  <si>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</si>
  <si>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</si>
  <si>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</si>
  <si>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</si>
  <si>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</si>
  <si>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</si>
  <si>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</si>
  <si>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</si>
  <si>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</si>
  <si>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</si>
  <si>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</si>
  <si>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</si>
  <si>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</si>
  <si>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</si>
  <si>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</si>
  <si>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</si>
  <si>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</si>
  <si>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</si>
  <si>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</si>
  <si>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</si>
  <si>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</si>
  <si>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</si>
  <si>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</si>
  <si>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</si>
  <si>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</si>
  <si>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</si>
  <si>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</si>
  <si>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</si>
  <si>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</si>
  <si>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</si>
  <si>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</si>
  <si>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</si>
  <si>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</si>
  <si>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</si>
  <si>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</si>
  <si>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</si>
  <si>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</si>
  <si>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</si>
  <si>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</si>
  <si>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</si>
  <si>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</si>
  <si>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</si>
  <si>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</si>
  <si>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</si>
  <si>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</si>
  <si>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</si>
  <si>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</si>
  <si>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</si>
  <si>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</si>
  <si>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</si>
  <si>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</si>
  <si>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</si>
  <si>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</si>
  <si>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</si>
  <si>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</si>
  <si>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</si>
  <si>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</si>
  <si>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</si>
  <si>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</si>
  <si>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</si>
  <si>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</si>
  <si>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</si>
  <si>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</si>
  <si>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</si>
  <si>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</si>
  <si>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</si>
  <si>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</si>
  <si>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</si>
  <si>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</si>
  <si>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</si>
  <si>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</si>
  <si>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</si>
  <si>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</si>
  <si>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</si>
  <si>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</si>
  <si>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</si>
  <si>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</si>
  <si>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</si>
  <si>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</si>
  <si>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</si>
  <si>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</si>
  <si>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</si>
  <si>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</si>
  <si>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</si>
  <si>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</si>
  <si>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</si>
  <si>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</si>
  <si>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</si>
  <si>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</si>
  <si>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</si>
  <si>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</si>
  <si>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</si>
  <si>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</si>
  <si>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</si>
  <si>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</si>
  <si>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</si>
  <si>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</si>
  <si>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</si>
  <si>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</si>
  <si>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</si>
  <si>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</si>
  <si>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</si>
  <si>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</si>
  <si>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</si>
  <si>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</si>
  <si>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</si>
  <si>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</si>
  <si>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</si>
  <si>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</si>
  <si>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</si>
  <si>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</si>
  <si>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</si>
  <si>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</si>
  <si>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</si>
  <si>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</si>
  <si>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</si>
  <si>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</si>
  <si>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</si>
  <si>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</si>
  <si>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</si>
  <si>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</si>
  <si>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</si>
  <si>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</si>
  <si>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</si>
  <si>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</si>
  <si>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</si>
  <si>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</si>
  <si>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</si>
  <si>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</si>
  <si>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</si>
  <si>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</si>
  <si>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</si>
  <si>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</si>
  <si>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</si>
  <si>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</si>
  <si>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</si>
  <si>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</si>
  <si>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</si>
  <si>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</si>
  <si>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</si>
  <si>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</si>
  <si>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</si>
  <si>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</si>
  <si>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</si>
  <si>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</si>
  <si>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</si>
  <si>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</si>
  <si>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</si>
  <si>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</si>
  <si>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</si>
  <si>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</si>
  <si>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</si>
  <si>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</si>
  <si>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</si>
  <si>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</si>
  <si>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</si>
  <si>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</si>
  <si>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</si>
  <si>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</si>
  <si>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</si>
  <si>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</si>
  <si>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</si>
  <si>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</si>
  <si>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</si>
  <si>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</si>
  <si>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</si>
  <si>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</si>
  <si>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</si>
  <si>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</si>
  <si>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</si>
  <si>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</si>
  <si>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</si>
  <si>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</si>
  <si>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</si>
  <si>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</si>
  <si>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</si>
  <si>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</si>
  <si>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</si>
  <si>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</si>
  <si>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</si>
  <si>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</si>
  <si>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</si>
  <si>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</si>
  <si>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</si>
  <si>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</si>
  <si>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</si>
  <si>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</si>
  <si>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</si>
  <si>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</si>
  <si>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</si>
  <si>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</si>
  <si>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</si>
  <si>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</si>
  <si>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</si>
  <si>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</si>
  <si>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</si>
  <si>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</si>
  <si>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</si>
  <si>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</si>
  <si>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</si>
  <si>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</si>
  <si>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</si>
  <si>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</si>
  <si>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</si>
  <si>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</si>
  <si>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</si>
  <si>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</si>
  <si>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</si>
  <si>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</si>
  <si>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</si>
  <si>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</si>
  <si>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</si>
  <si>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</si>
  <si>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</si>
  <si>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</si>
  <si>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</si>
  <si>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</si>
  <si>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</si>
  <si>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</si>
  <si>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</si>
  <si>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</si>
  <si>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</si>
  <si>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</si>
  <si>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</si>
  <si>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</si>
  <si>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</si>
  <si>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</si>
  <si>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</si>
  <si>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</si>
  <si>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</si>
  <si>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</si>
  <si>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</si>
  <si>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</si>
  <si>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</si>
  <si>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</si>
  <si>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</si>
  <si>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</si>
  <si>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</si>
  <si>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</si>
  <si>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</si>
  <si>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</si>
  <si>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</si>
  <si>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</si>
  <si>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</si>
  <si>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</si>
  <si>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</si>
  <si>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</si>
  <si>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</si>
  <si>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</si>
  <si>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</si>
  <si>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</si>
  <si>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</si>
  <si>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</si>
  <si>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</si>
  <si>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</si>
  <si>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</si>
  <si>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</si>
  <si>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</si>
  <si>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</si>
  <si>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</si>
  <si>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</si>
  <si>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</si>
  <si>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</si>
  <si>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</si>
  <si>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</si>
  <si>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</si>
  <si>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</si>
  <si>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</si>
  <si>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</si>
  <si>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</si>
  <si>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</si>
  <si>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</si>
  <si>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</si>
  <si>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</si>
  <si>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</si>
  <si>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</si>
  <si>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</si>
  <si>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</si>
  <si>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</si>
  <si>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</si>
  <si>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</si>
  <si>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</si>
  <si>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</si>
  <si>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</si>
  <si>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</si>
  <si>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</si>
  <si>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</si>
  <si>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</si>
  <si>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</si>
  <si>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</si>
  <si>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</si>
  <si>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</si>
  <si>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</si>
  <si>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</si>
  <si>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</si>
  <si>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</si>
  <si>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</si>
  <si>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</si>
  <si>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</si>
  <si>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</si>
  <si>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</si>
  <si>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</si>
  <si>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</si>
  <si>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</si>
  <si>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</si>
  <si>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</si>
  <si>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</si>
  <si>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</si>
  <si>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</si>
  <si>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</si>
  <si>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</si>
  <si>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</si>
  <si>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</si>
  <si>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</si>
  <si>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</si>
  <si>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</si>
  <si>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</si>
  <si>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</si>
  <si>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</si>
  <si>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</si>
  <si>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</si>
  <si>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</si>
  <si>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</si>
  <si>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</si>
  <si>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</si>
  <si>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</si>
  <si>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</si>
  <si>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</si>
  <si>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</si>
  <si>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</si>
  <si>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</si>
  <si>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</si>
  <si>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</si>
  <si>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</si>
  <si>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</si>
  <si>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</si>
  <si>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</si>
  <si>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</si>
  <si>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</si>
  <si>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</si>
  <si>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</si>
  <si>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</si>
  <si>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</si>
  <si>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</si>
  <si>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</si>
  <si>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</si>
  <si>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</si>
  <si>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</si>
  <si>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</si>
  <si>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</si>
  <si>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</si>
  <si>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</si>
  <si>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</si>
  <si>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</si>
  <si>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</si>
  <si>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</si>
  <si>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</si>
  <si>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</si>
  <si>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</si>
  <si>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</si>
  <si>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</si>
  <si>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</si>
  <si>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</si>
  <si>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</si>
  <si>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</si>
  <si>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</si>
  <si>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</si>
  <si>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</si>
  <si>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</si>
  <si>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</si>
  <si>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</si>
  <si>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</si>
  <si>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</si>
  <si>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</si>
  <si>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</si>
  <si>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</si>
  <si>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</si>
  <si>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</si>
  <si>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</si>
  <si>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</si>
  <si>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</si>
  <si>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</si>
  <si>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</si>
  <si>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</si>
  <si>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</si>
  <si>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</si>
  <si>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</si>
  <si>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</si>
  <si>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</si>
  <si>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</si>
  <si>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</si>
  <si>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</si>
  <si>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</si>
  <si>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</si>
  <si>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</si>
  <si>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</si>
  <si>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</si>
  <si>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</si>
  <si>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</si>
  <si>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</si>
  <si>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</si>
  <si>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</si>
  <si>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</si>
  <si>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</si>
  <si>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</si>
  <si>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</si>
  <si>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</si>
  <si>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</si>
  <si>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</si>
  <si>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</si>
  <si>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</si>
  <si>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</si>
  <si>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</si>
  <si>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</si>
  <si>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</si>
  <si>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</si>
  <si>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</si>
  <si>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</si>
  <si>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</si>
  <si>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</si>
  <si>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</si>
  <si>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</si>
  <si>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</si>
  <si>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</si>
  <si>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</si>
  <si>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</si>
  <si>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</si>
  <si>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</si>
  <si>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</si>
  <si>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</si>
  <si>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</si>
  <si>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</si>
  <si>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</si>
  <si>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</si>
  <si>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</si>
  <si>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</si>
  <si>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</si>
  <si>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</si>
  <si>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</si>
  <si>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</si>
  <si>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</si>
  <si>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</si>
  <si>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</si>
  <si>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</si>
  <si>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</si>
  <si>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</si>
  <si>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</si>
  <si>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</si>
  <si>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</si>
  <si>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</si>
  <si>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</si>
  <si>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</si>
  <si>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</si>
  <si>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</si>
  <si>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</si>
  <si>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</si>
  <si>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</si>
  <si>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</si>
  <si>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</si>
  <si>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</si>
  <si>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</si>
  <si>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</si>
  <si>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</si>
  <si>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</si>
  <si>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</si>
  <si>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</si>
  <si>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</si>
  <si>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</si>
  <si>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</si>
  <si>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</si>
  <si>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</si>
  <si>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</si>
  <si>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</si>
  <si>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</si>
  <si>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</si>
  <si>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</si>
  <si>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</si>
  <si>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</si>
  <si>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</si>
  <si>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</si>
  <si>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</si>
  <si>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</si>
  <si>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</si>
  <si>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</si>
  <si>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</si>
  <si>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</si>
  <si>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</si>
  <si>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</si>
  <si>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</si>
  <si>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</si>
  <si>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</si>
  <si>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</si>
  <si>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</si>
  <si>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</si>
  <si>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</si>
  <si>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</si>
  <si>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</si>
  <si>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</si>
  <si>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</si>
  <si>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</si>
  <si>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</si>
  <si>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</si>
  <si>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</si>
  <si>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</si>
  <si>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</si>
  <si>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</si>
  <si>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</si>
  <si>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</si>
  <si>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</si>
  <si>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</si>
  <si>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</si>
  <si>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</si>
  <si>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</si>
  <si>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</si>
  <si>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</si>
  <si>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</si>
  <si>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</si>
  <si>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</si>
  <si>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</si>
  <si>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</si>
  <si>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</si>
  <si>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</si>
  <si>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</si>
  <si>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</si>
  <si>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</si>
  <si>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</si>
  <si>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</si>
  <si>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</si>
  <si>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</si>
  <si>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</si>
  <si>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</si>
  <si>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</si>
  <si>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</si>
  <si>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</si>
  <si>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</si>
  <si>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</si>
  <si>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</si>
  <si>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</si>
  <si>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</si>
  <si>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</si>
  <si>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</si>
  <si>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</si>
  <si>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</si>
  <si>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</si>
  <si>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</si>
  <si>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</si>
  <si>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</si>
  <si>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</si>
  <si>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</si>
  <si>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</si>
  <si>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</si>
  <si>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</si>
  <si>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</si>
  <si>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</si>
  <si>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</si>
  <si>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</si>
  <si>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</si>
  <si>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</si>
  <si>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</si>
  <si>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</si>
  <si>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</si>
  <si>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</si>
  <si>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</si>
  <si>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</si>
  <si>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</si>
  <si>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</si>
  <si>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</si>
  <si>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</si>
  <si>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</si>
  <si>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</si>
  <si>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</si>
  <si>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</si>
  <si>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</si>
  <si>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</si>
  <si>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</si>
  <si>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</si>
  <si>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</si>
  <si>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</si>
  <si>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</si>
  <si>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</si>
  <si>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</si>
  <si>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</si>
  <si>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</si>
  <si>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</si>
  <si>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</si>
  <si>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</si>
  <si>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</si>
  <si>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</si>
  <si>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</si>
  <si>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</si>
  <si>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</si>
  <si>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</si>
  <si>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</si>
  <si>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</si>
  <si>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</si>
  <si>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</si>
  <si>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</si>
  <si>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</si>
  <si>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</si>
  <si>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</si>
  <si>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</si>
  <si>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</si>
  <si>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</si>
  <si>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</si>
  <si>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</si>
  <si>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</si>
  <si>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</si>
  <si>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</si>
  <si>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</si>
  <si>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</si>
  <si>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</si>
  <si>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</si>
  <si>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</si>
  <si>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</si>
  <si>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</si>
  <si>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</si>
  <si>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</si>
  <si>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</si>
  <si>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</si>
  <si>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</si>
  <si>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</si>
  <si>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</si>
  <si>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</si>
  <si>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</si>
  <si>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</si>
  <si>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</si>
  <si>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</si>
  <si>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</si>
  <si>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</si>
  <si>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</si>
  <si>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</si>
  <si>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</si>
  <si>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</si>
  <si>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</si>
  <si>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</si>
  <si>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</si>
  <si>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</si>
  <si>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</si>
  <si>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</si>
  <si>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</si>
  <si>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</si>
  <si>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</si>
  <si>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</si>
  <si>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</si>
  <si>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</si>
  <si>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</si>
  <si>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</si>
  <si>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</si>
  <si>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</si>
  <si>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</si>
  <si>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</si>
  <si>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</si>
  <si>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</si>
  <si>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</si>
  <si>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</si>
  <si>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</si>
  <si>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</si>
  <si>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</si>
  <si>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</si>
  <si>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</si>
  <si>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</si>
  <si>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</si>
  <si>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</si>
  <si>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</si>
  <si>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</si>
  <si>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</si>
  <si>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</si>
  <si>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</si>
  <si>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</si>
  <si>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</si>
  <si>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</si>
  <si>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</si>
  <si>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</si>
  <si>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</si>
  <si>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</si>
  <si>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</si>
  <si>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</si>
  <si>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</si>
  <si>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</si>
  <si>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</si>
  <si>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</si>
  <si>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</si>
  <si>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</si>
  <si>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</si>
  <si>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</si>
  <si>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</si>
  <si>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</si>
  <si>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</si>
  <si>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</si>
  <si>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</si>
  <si>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</si>
  <si>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</si>
  <si>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</si>
  <si>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</si>
  <si>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</si>
  <si>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</si>
  <si>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</si>
  <si>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</si>
  <si>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</si>
  <si>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</si>
  <si>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</si>
  <si>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</si>
  <si>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</si>
  <si>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</si>
  <si>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</si>
  <si>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</si>
  <si>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</si>
  <si>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</si>
  <si>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</si>
  <si>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</si>
  <si>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</si>
  <si>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</si>
  <si>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</si>
  <si>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</si>
  <si>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</si>
  <si>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</si>
  <si>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</si>
  <si>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</si>
  <si>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</si>
  <si>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</si>
  <si>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</si>
  <si>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</si>
  <si>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</si>
  <si>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</si>
  <si>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</si>
  <si>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</si>
  <si>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</si>
  <si>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</si>
  <si>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</si>
  <si>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</si>
  <si>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</si>
  <si>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</si>
  <si>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</si>
  <si>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</si>
  <si>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</si>
  <si>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</si>
  <si>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</si>
  <si>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</si>
  <si>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</si>
  <si>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</si>
  <si>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</si>
  <si>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</si>
  <si>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</si>
  <si>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</si>
  <si>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</si>
  <si>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</si>
  <si>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</si>
  <si>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</si>
  <si>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</si>
  <si>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</si>
  <si>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</si>
  <si>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</si>
  <si>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</si>
  <si>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</si>
  <si>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</si>
  <si>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</si>
  <si>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</si>
  <si>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</si>
  <si>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</si>
  <si>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</si>
  <si>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</si>
  <si>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</si>
  <si>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</si>
  <si>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</si>
  <si>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</si>
  <si>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</si>
  <si>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</si>
  <si>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</si>
  <si>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</si>
  <si>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</si>
  <si>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</si>
  <si>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</si>
  <si>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</si>
  <si>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</si>
  <si>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</si>
  <si>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</si>
  <si>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</si>
  <si>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</si>
  <si>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</si>
  <si>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</si>
  <si>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</si>
  <si>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</si>
  <si>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</si>
  <si>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</si>
  <si>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</si>
  <si>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</si>
  <si>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</si>
  <si>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</si>
  <si>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</si>
  <si>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</si>
  <si>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</si>
  <si>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</si>
  <si>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</si>
  <si>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</si>
  <si>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</si>
  <si>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</si>
  <si>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</si>
  <si>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</si>
  <si>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</si>
  <si>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</si>
  <si>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</si>
  <si>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</si>
  <si>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</si>
  <si>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</si>
  <si>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</si>
  <si>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</si>
  <si>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</si>
  <si>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</si>
  <si>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</si>
  <si>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</si>
  <si>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</si>
  <si>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</si>
  <si>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</si>
  <si>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</si>
  <si>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</si>
  <si>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</si>
  <si>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</si>
  <si>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</si>
  <si>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</si>
  <si>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</si>
  <si>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</si>
  <si>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</si>
  <si>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</si>
  <si>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</si>
  <si>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</si>
  <si>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</si>
  <si>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</si>
  <si>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</si>
  <si>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</si>
  <si>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</si>
  <si>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</si>
  <si>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</si>
  <si>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</si>
  <si>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</si>
  <si>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</si>
  <si>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</si>
  <si>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</si>
  <si>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</si>
  <si>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</si>
  <si>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</si>
  <si>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</si>
  <si>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</si>
  <si>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</si>
  <si>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</si>
  <si>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</si>
  <si>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</si>
  <si>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</si>
  <si>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</si>
  <si>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</si>
  <si>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</si>
  <si>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</si>
  <si>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</si>
  <si>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</si>
  <si>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</si>
  <si>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</si>
  <si>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</si>
  <si>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</si>
  <si>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</si>
  <si>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</si>
  <si>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</si>
  <si>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</si>
  <si>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</si>
  <si>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</si>
  <si>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</si>
  <si>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</si>
  <si>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</si>
  <si>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</si>
  <si>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</si>
  <si>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</si>
  <si>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</si>
  <si>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</si>
  <si>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</si>
  <si>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</si>
  <si>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</si>
  <si>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</si>
  <si>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</si>
  <si>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</si>
  <si>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</si>
  <si>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</si>
  <si>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</si>
  <si>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</si>
  <si>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</si>
  <si>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</si>
  <si>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</si>
  <si>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</si>
  <si>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</si>
  <si>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</si>
  <si>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</si>
  <si>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</si>
  <si>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</si>
  <si>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</si>
  <si>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</si>
  <si>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</si>
  <si>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</si>
  <si>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</si>
  <si>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</si>
  <si>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</si>
  <si>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</si>
  <si>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</si>
  <si>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</si>
  <si>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</si>
  <si>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</si>
  <si>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</si>
  <si>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</si>
  <si>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</si>
  <si>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</si>
  <si>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</si>
  <si>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</si>
  <si>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</si>
  <si>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</si>
  <si>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</si>
  <si>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</si>
  <si>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</si>
  <si>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</si>
  <si>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</si>
  <si>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</si>
  <si>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</si>
  <si>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</si>
  <si>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</si>
  <si>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</si>
  <si>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</si>
  <si>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</si>
  <si>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</si>
  <si>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</si>
  <si>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</si>
  <si>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</si>
  <si>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</si>
  <si>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</si>
  <si>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</si>
  <si>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</si>
  <si>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</si>
  <si>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</si>
  <si>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</si>
  <si>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</si>
  <si>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</si>
  <si>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</si>
  <si>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</si>
  <si>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</si>
  <si>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</si>
  <si>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</si>
  <si>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</si>
  <si>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</si>
  <si>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</si>
  <si>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</si>
  <si>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</si>
  <si>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</si>
  <si>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</si>
  <si>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</si>
  <si>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</si>
  <si>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</si>
  <si>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</si>
  <si>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</si>
  <si>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</si>
  <si>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</si>
  <si>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</si>
  <si>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</si>
  <si>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</si>
  <si>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</si>
  <si>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</si>
  <si>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</si>
  <si>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</si>
  <si>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</si>
  <si>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</si>
  <si>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</si>
  <si>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</si>
  <si>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</si>
  <si>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</si>
  <si>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</si>
  <si>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</si>
  <si>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</si>
  <si>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</si>
  <si>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</si>
  <si>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</si>
  <si>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</si>
  <si>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</si>
  <si>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</si>
  <si>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</si>
  <si>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</si>
  <si>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</si>
  <si>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</si>
  <si>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</si>
  <si>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</si>
  <si>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</si>
  <si>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</si>
  <si>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</si>
  <si>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</si>
  <si>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</si>
  <si>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</si>
  <si>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</si>
  <si>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</si>
  <si>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</si>
  <si>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</si>
  <si>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</si>
  <si>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</si>
  <si>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</si>
  <si>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</si>
  <si>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</si>
  <si>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</si>
  <si>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</si>
  <si>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</si>
  <si>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</si>
  <si>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</si>
  <si>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</si>
  <si>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</si>
  <si>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</si>
  <si>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</si>
  <si>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</si>
  <si>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</si>
  <si>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</si>
  <si>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</si>
  <si>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</si>
  <si>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</si>
  <si>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</si>
  <si>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</si>
  <si>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</si>
  <si>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</si>
  <si>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</si>
  <si>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</si>
  <si>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</si>
  <si>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</si>
  <si>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</si>
  <si>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</si>
  <si>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</si>
  <si>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</si>
  <si>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</si>
  <si>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</si>
  <si>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</si>
  <si>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</si>
  <si>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</si>
  <si>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</si>
  <si>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</si>
  <si>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</si>
  <si>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</si>
  <si>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</si>
  <si>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</si>
  <si>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</si>
  <si>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</si>
  <si>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</si>
  <si>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</si>
  <si>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</si>
  <si>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</si>
  <si>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</si>
  <si>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</si>
  <si>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</si>
  <si>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</si>
  <si>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</si>
  <si>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</si>
  <si>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</si>
  <si>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</si>
  <si>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</si>
  <si>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</si>
  <si>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</si>
  <si>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</si>
  <si>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</si>
  <si>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</si>
  <si>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</si>
  <si>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</si>
  <si>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</si>
  <si>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</si>
  <si>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</si>
  <si>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</si>
  <si>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</si>
  <si>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</si>
  <si>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</si>
  <si>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</si>
  <si>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</si>
  <si>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</si>
  <si>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</si>
  <si>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</si>
  <si>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</si>
  <si>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</si>
  <si>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</si>
  <si>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</si>
  <si>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</si>
  <si>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</si>
  <si>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</si>
  <si>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</si>
  <si>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</si>
  <si>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</si>
  <si>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</si>
  <si>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</si>
  <si>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</si>
  <si>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</si>
  <si>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</si>
  <si>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</si>
  <si>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</si>
  <si>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</si>
  <si>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</si>
  <si>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</si>
  <si>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</si>
  <si>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</si>
  <si>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</si>
  <si>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</si>
  <si>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</si>
  <si>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</si>
  <si>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</si>
  <si>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</si>
  <si>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</si>
  <si>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</si>
  <si>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</si>
  <si>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</si>
  <si>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</si>
  <si>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</si>
  <si>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</si>
  <si>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</si>
  <si>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</si>
  <si>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</si>
  <si>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</si>
  <si>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</si>
  <si>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</si>
  <si>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</si>
  <si>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</si>
  <si>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</si>
  <si>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</si>
  <si>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</si>
  <si>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</si>
  <si>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</si>
  <si>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</si>
  <si>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</si>
  <si>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</si>
  <si>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</si>
  <si>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</si>
  <si>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</si>
  <si>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</si>
  <si>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</si>
  <si>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</si>
  <si>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</si>
  <si>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</si>
  <si>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</si>
  <si>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</si>
  <si>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</si>
  <si>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</si>
  <si>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</si>
  <si>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</si>
  <si>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</si>
  <si>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</si>
  <si>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</si>
  <si>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</si>
  <si>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</si>
  <si>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</si>
  <si>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</si>
  <si>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</si>
  <si>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</si>
  <si>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</si>
  <si>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</si>
  <si>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</si>
  <si>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</si>
  <si>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</si>
  <si>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</si>
  <si>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</si>
  <si>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</si>
  <si>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</si>
  <si>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</si>
  <si>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</si>
  <si>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</si>
  <si>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</si>
  <si>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</si>
  <si>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</si>
  <si>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</si>
  <si>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</si>
  <si>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</si>
  <si>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</si>
  <si>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</si>
  <si>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</si>
  <si>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</si>
  <si>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</si>
  <si>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</si>
  <si>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</si>
  <si>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</si>
  <si>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</si>
  <si>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</si>
  <si>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</si>
  <si>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</si>
  <si>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</si>
  <si>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</si>
  <si>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</si>
  <si>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</si>
  <si>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</si>
  <si>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</si>
  <si>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</si>
  <si>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</si>
  <si>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</si>
  <si>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</si>
  <si>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</si>
  <si>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</si>
  <si>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</si>
  <si>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</si>
  <si>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</si>
  <si>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</si>
  <si>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</si>
  <si>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</si>
  <si>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</si>
  <si>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</si>
  <si>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</si>
  <si>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</si>
  <si>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</si>
  <si>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</si>
  <si>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</si>
  <si>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</si>
  <si>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</si>
  <si>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</si>
  <si>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</si>
  <si>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</si>
  <si>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</si>
  <si>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</si>
  <si>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</si>
  <si>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</si>
  <si>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</si>
  <si>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</si>
  <si>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</si>
  <si>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</si>
  <si>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</si>
  <si>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</si>
  <si>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</si>
  <si>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</si>
  <si>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</si>
  <si>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</si>
  <si>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</si>
  <si>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</si>
  <si>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</si>
  <si>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</si>
  <si>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</si>
  <si>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</si>
  <si>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</si>
  <si>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</si>
  <si>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</si>
  <si>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</si>
  <si>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</si>
  <si>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</si>
  <si>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</si>
  <si>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</si>
  <si>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</si>
  <si>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</si>
  <si>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</si>
  <si>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</si>
  <si>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</si>
  <si>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</si>
  <si>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</si>
  <si>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</si>
  <si>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</si>
  <si>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</si>
  <si>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</si>
  <si>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</si>
  <si>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</si>
  <si>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</si>
  <si>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</si>
  <si>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</si>
  <si>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</si>
  <si>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</si>
  <si>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</si>
  <si>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</si>
  <si>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</si>
  <si>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</si>
  <si>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</si>
  <si>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</si>
  <si>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</si>
  <si>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</si>
  <si>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</si>
  <si>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</si>
  <si>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</si>
  <si>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</si>
  <si>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</si>
  <si>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</si>
  <si>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</si>
  <si>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</si>
  <si>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</si>
  <si>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</si>
  <si>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</si>
  <si>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</si>
  <si>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</si>
  <si>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</si>
  <si>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</si>
  <si>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</si>
  <si>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</si>
  <si>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</si>
  <si>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</si>
  <si>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</si>
  <si>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</si>
  <si>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</si>
  <si>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</si>
  <si>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</si>
  <si>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</si>
  <si>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</si>
  <si>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</si>
  <si>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</si>
  <si>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</si>
  <si>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</si>
  <si>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</si>
  <si>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</si>
  <si>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</si>
  <si>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</si>
  <si>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</si>
  <si>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</si>
  <si>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</si>
  <si>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</si>
  <si>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</si>
  <si>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</si>
  <si>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</si>
  <si>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</si>
  <si>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</si>
  <si>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</si>
  <si>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</si>
  <si>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</si>
  <si>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</si>
  <si>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</si>
  <si>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</si>
  <si>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</si>
  <si>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</si>
  <si>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</si>
  <si>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</si>
  <si>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</si>
  <si>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</si>
  <si>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</si>
  <si>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</si>
  <si>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</si>
  <si>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</si>
  <si>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</si>
  <si>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</si>
  <si>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</si>
  <si>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</si>
  <si>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</si>
  <si>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</si>
  <si>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</si>
  <si>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</si>
  <si>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</si>
  <si>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</si>
  <si>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</si>
  <si>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</si>
  <si>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</si>
  <si>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</si>
  <si>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</si>
  <si>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</si>
  <si>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</si>
  <si>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</si>
  <si>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</si>
  <si>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</si>
  <si>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</si>
  <si>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</si>
  <si>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</si>
  <si>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</si>
  <si>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</si>
  <si>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</si>
  <si>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</si>
  <si>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</si>
  <si>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</si>
  <si>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</si>
  <si>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</si>
  <si>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</si>
  <si>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</si>
  <si>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</si>
  <si>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</si>
  <si>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</si>
  <si>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</si>
  <si>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</si>
  <si>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</si>
  <si>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</si>
  <si>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</si>
  <si>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</si>
  <si>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</si>
  <si>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</si>
  <si>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</si>
  <si>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</si>
  <si>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</si>
  <si>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</si>
  <si>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</si>
  <si>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</si>
  <si>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</si>
  <si>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</si>
  <si>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</si>
  <si>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</si>
  <si>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</si>
  <si>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</si>
  <si>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</si>
  <si>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</si>
  <si>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</si>
  <si>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</si>
  <si>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</si>
  <si>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</si>
  <si>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</si>
  <si>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</si>
  <si>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</si>
  <si>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</si>
  <si>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</si>
  <si>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</si>
  <si>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</si>
  <si>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</si>
  <si>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</si>
  <si>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</si>
  <si>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</si>
  <si>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</si>
  <si>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</si>
  <si>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</si>
  <si>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</si>
  <si>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</si>
  <si>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</si>
  <si>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</si>
  <si>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</si>
  <si>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</si>
  <si>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</si>
  <si>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</si>
  <si>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</si>
  <si>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</si>
  <si>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</si>
  <si>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</si>
  <si>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</si>
  <si>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</si>
  <si>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</si>
  <si>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</si>
  <si>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</si>
  <si>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</si>
  <si>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</si>
  <si>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</si>
  <si>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</si>
  <si>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</si>
  <si>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</si>
  <si>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</si>
  <si>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</si>
  <si>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</si>
  <si>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</si>
  <si>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</si>
  <si>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</si>
  <si>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</si>
  <si>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</si>
  <si>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</si>
  <si>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</si>
  <si>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</si>
  <si>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</si>
  <si>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</si>
  <si>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</si>
  <si>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</si>
  <si>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</si>
  <si>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</si>
  <si>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</si>
  <si>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</si>
  <si>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</si>
  <si>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</si>
  <si>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</si>
  <si>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</si>
  <si>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</si>
  <si>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</si>
  <si>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</si>
  <si>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</si>
  <si>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</si>
  <si>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</si>
  <si>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</si>
  <si>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</si>
  <si>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</si>
  <si>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</si>
  <si>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</si>
  <si>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</si>
  <si>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</si>
  <si>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</si>
  <si>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</si>
  <si>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</si>
  <si>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</si>
  <si>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</si>
  <si>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</si>
  <si>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</si>
  <si>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</si>
  <si>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</si>
  <si>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</si>
  <si>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</si>
  <si>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</si>
  <si>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</si>
  <si>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</si>
  <si>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</si>
  <si>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</si>
  <si>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</si>
  <si>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</si>
  <si>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</si>
  <si>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</si>
  <si>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</si>
  <si>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</si>
  <si>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</si>
  <si>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</si>
  <si>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</si>
  <si>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</si>
  <si>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</si>
  <si>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</si>
  <si>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</si>
  <si>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</si>
  <si>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</si>
  <si>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</si>
  <si>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</si>
  <si>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</si>
  <si>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</si>
  <si>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</si>
  <si>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</si>
  <si>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</si>
  <si>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</si>
  <si>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</si>
  <si>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</si>
  <si>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</si>
  <si>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</si>
  <si>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</si>
  <si>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</si>
  <si>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</si>
  <si>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</si>
  <si>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</si>
  <si>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</si>
  <si>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</si>
  <si>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</si>
  <si>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</si>
  <si>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</si>
  <si>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</si>
  <si>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</si>
  <si>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</si>
  <si>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</si>
  <si>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</si>
  <si>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</si>
  <si>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</si>
  <si>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</si>
  <si>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</si>
  <si>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</si>
  <si>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</si>
  <si>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</si>
  <si>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</si>
  <si>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</si>
  <si>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</si>
  <si>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</si>
  <si>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</si>
  <si>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</si>
  <si>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</si>
  <si>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</si>
  <si>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</si>
  <si>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</si>
  <si>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</si>
  <si>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</si>
  <si>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</si>
  <si>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</si>
  <si>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</si>
  <si>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</si>
  <si>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</si>
  <si>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</si>
  <si>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</si>
  <si>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</si>
  <si>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</si>
  <si>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</si>
  <si>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</si>
  <si>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</si>
  <si>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</si>
  <si>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</si>
  <si>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</si>
  <si>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</si>
  <si>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</si>
  <si>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</si>
  <si>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</si>
  <si>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</si>
  <si>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</si>
  <si>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</si>
  <si>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</si>
  <si>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</si>
  <si>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</si>
  <si>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</si>
  <si>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</si>
  <si>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</si>
  <si>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</si>
  <si>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</si>
  <si>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</si>
  <si>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</si>
  <si>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</si>
  <si>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</si>
  <si>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</si>
  <si>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</si>
  <si>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</si>
  <si>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</si>
  <si>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</si>
  <si>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</si>
  <si>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</si>
  <si>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</si>
  <si>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</si>
  <si>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</si>
  <si>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</si>
  <si>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</si>
  <si>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</si>
  <si>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</si>
  <si>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</si>
  <si>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</si>
  <si>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</si>
  <si>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</si>
  <si>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</si>
  <si>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</si>
  <si>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</si>
  <si>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</si>
  <si>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</si>
  <si>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</si>
  <si>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</si>
  <si>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</si>
  <si>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</si>
  <si>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</si>
  <si>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</si>
  <si>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</si>
  <si>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</si>
  <si>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</si>
  <si>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</si>
  <si>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</si>
  <si>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</si>
  <si>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</si>
  <si>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</si>
  <si>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</si>
  <si>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</si>
  <si>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</si>
  <si>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</si>
  <si>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</si>
  <si>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</si>
  <si>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</si>
  <si>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</si>
  <si>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</si>
  <si>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</si>
  <si>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</si>
  <si>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</si>
  <si>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</si>
  <si>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</si>
  <si>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</si>
  <si>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</si>
  <si>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</si>
  <si>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</si>
  <si>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</si>
  <si>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</si>
  <si>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</si>
  <si>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</si>
  <si>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</si>
  <si>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</si>
  <si>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</si>
  <si>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</si>
  <si>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</si>
  <si>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</si>
  <si>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</si>
  <si>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</si>
  <si>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</si>
  <si>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</si>
  <si>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</si>
  <si>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</si>
  <si>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</si>
  <si>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</si>
  <si>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</si>
  <si>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</si>
  <si>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</si>
  <si>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</si>
  <si>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</si>
  <si>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</si>
  <si>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</si>
  <si>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</si>
  <si>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</si>
  <si>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</si>
  <si>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</si>
  <si>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</si>
  <si>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</si>
  <si>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</si>
  <si>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</si>
  <si>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</si>
  <si>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</si>
  <si>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</si>
  <si>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</si>
  <si>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</si>
  <si>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</si>
  <si>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</si>
  <si>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</si>
  <si>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</si>
  <si>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</si>
  <si>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</si>
  <si>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</si>
  <si>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</si>
  <si>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</si>
  <si>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</si>
  <si>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</si>
  <si>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</si>
  <si>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</si>
  <si>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</si>
  <si>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</si>
  <si>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</si>
  <si>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</si>
  <si>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</si>
  <si>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</si>
  <si>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</si>
  <si>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</si>
  <si>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</si>
  <si>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</si>
  <si>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</si>
  <si>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</si>
  <si>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</si>
  <si>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</si>
  <si>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</si>
  <si>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</si>
  <si>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</si>
  <si>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</si>
  <si>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</si>
  <si>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</si>
  <si>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</si>
  <si>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</si>
  <si>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</si>
  <si>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</si>
  <si>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</si>
  <si>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</si>
  <si>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</si>
  <si>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</si>
  <si>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</si>
  <si>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</si>
  <si>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</si>
  <si>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</si>
  <si>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</si>
  <si>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</si>
  <si>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</si>
  <si>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</si>
  <si>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</si>
  <si>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</si>
  <si>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</si>
  <si>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</si>
  <si>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</si>
  <si>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</si>
  <si>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</si>
  <si>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</si>
  <si>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</si>
  <si>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</si>
  <si>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</si>
  <si>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</si>
  <si>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</si>
  <si>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</si>
  <si>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</si>
  <si>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</si>
  <si>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</si>
  <si>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</si>
  <si>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</si>
  <si>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</si>
  <si>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</si>
  <si>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</si>
  <si>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</si>
  <si>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</si>
  <si>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</si>
  <si>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</si>
  <si>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</si>
  <si>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</si>
  <si>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</si>
  <si>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</si>
  <si>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</si>
  <si>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</si>
  <si>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</si>
  <si>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</si>
  <si>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</si>
  <si>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</si>
  <si>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</si>
  <si>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</si>
  <si>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</si>
  <si>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</si>
  <si>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</si>
  <si>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</si>
  <si>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</si>
  <si>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</si>
  <si>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</si>
  <si>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</si>
  <si>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</si>
  <si>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</si>
  <si>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</si>
  <si>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</si>
  <si>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</si>
  <si>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</si>
  <si>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</si>
  <si>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</si>
  <si>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</si>
  <si>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</si>
  <si>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</si>
  <si>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</si>
  <si>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</si>
  <si>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</si>
  <si>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</si>
  <si>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</si>
  <si>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</si>
  <si>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</si>
  <si>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</si>
  <si>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</si>
  <si>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</si>
  <si>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</si>
  <si>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</si>
  <si>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</si>
  <si>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</si>
  <si>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</si>
  <si>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</si>
  <si>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</si>
  <si>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</si>
  <si>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</si>
  <si>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</si>
  <si>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</si>
  <si>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</si>
  <si>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</si>
  <si>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</si>
  <si>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</si>
  <si>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</si>
  <si>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</si>
  <si>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</si>
  <si>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</si>
  <si>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</si>
  <si>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</si>
  <si>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</si>
  <si>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</si>
  <si>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</si>
  <si>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</si>
  <si>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</si>
  <si>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</si>
  <si>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</si>
  <si>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</si>
  <si>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</si>
  <si>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</si>
  <si>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</si>
  <si>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</si>
  <si>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</si>
  <si>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</si>
  <si>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</si>
  <si>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</si>
  <si>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</si>
  <si>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</si>
  <si>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</si>
  <si>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</si>
  <si>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</si>
  <si>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</si>
  <si>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</si>
  <si>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</si>
  <si>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</si>
  <si>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</si>
  <si>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</si>
  <si>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</si>
  <si>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</si>
  <si>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</si>
  <si>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</si>
  <si>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</si>
  <si>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</si>
  <si>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</si>
  <si>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</si>
  <si>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</si>
  <si>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</si>
  <si>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</si>
  <si>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</si>
  <si>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</si>
  <si>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</si>
  <si>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</si>
  <si>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</si>
  <si>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</si>
  <si>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</si>
  <si>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</si>
  <si>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</si>
  <si>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</si>
  <si>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</si>
  <si>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</si>
  <si>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</si>
  <si>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</si>
  <si>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</si>
  <si>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</si>
  <si>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</si>
  <si>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</si>
  <si>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</si>
  <si>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</si>
  <si>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</si>
  <si>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</si>
  <si>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</si>
  <si>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</si>
  <si>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</si>
  <si>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</si>
  <si>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</si>
  <si>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</si>
  <si>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</si>
  <si>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</si>
  <si>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</si>
  <si>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</si>
  <si>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</si>
  <si>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</si>
  <si>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</si>
  <si>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</si>
  <si>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</si>
  <si>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</si>
  <si>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</si>
  <si>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</si>
  <si>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</si>
  <si>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</si>
  <si>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</si>
  <si>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</si>
  <si>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</si>
  <si>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</si>
  <si>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</si>
  <si>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</si>
  <si>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</si>
  <si>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</si>
  <si>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</si>
  <si>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</si>
  <si>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</si>
  <si>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</si>
  <si>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</si>
  <si>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</si>
  <si>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</si>
  <si>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</si>
  <si>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</si>
  <si>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</si>
  <si>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</si>
  <si>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</si>
  <si>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</si>
  <si>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</si>
  <si>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</si>
  <si>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</si>
  <si>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</si>
  <si>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</si>
  <si>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</si>
  <si>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</si>
  <si>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</si>
  <si>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</si>
  <si>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</si>
  <si>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</si>
  <si>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</si>
  <si>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</si>
  <si>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</si>
  <si>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</si>
  <si>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</si>
  <si>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</si>
  <si>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</si>
  <si>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</si>
  <si>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</si>
  <si>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</si>
  <si>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</si>
  <si>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</si>
  <si>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</si>
  <si>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</si>
  <si>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</si>
  <si>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</si>
  <si>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</si>
  <si>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</si>
  <si>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</si>
  <si>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</si>
  <si>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</si>
  <si>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</si>
  <si>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</si>
  <si>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</si>
  <si>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</si>
  <si>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</si>
  <si>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</si>
  <si>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</si>
  <si>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</si>
  <si>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</si>
  <si>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</si>
  <si>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</si>
  <si>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</si>
  <si>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</si>
  <si>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</si>
  <si>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</si>
  <si>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</si>
  <si>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</si>
  <si>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</si>
  <si>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</si>
  <si>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</si>
  <si>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</si>
  <si>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</si>
  <si>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</si>
  <si>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</si>
  <si>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</si>
  <si>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</si>
  <si>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</si>
  <si>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</si>
  <si>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</si>
  <si>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</si>
  <si>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</si>
  <si>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</si>
  <si>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</si>
  <si>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</si>
  <si>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</si>
  <si>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</si>
  <si>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</si>
  <si>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</si>
  <si>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</si>
  <si>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</si>
  <si>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</si>
  <si>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</si>
  <si>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</si>
  <si>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</si>
  <si>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</si>
  <si>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</si>
  <si>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</si>
  <si>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</si>
  <si>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</si>
  <si>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</si>
  <si>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</si>
  <si>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</si>
  <si>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</si>
  <si>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</si>
  <si>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</si>
  <si>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</si>
  <si>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</si>
  <si>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</si>
  <si>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</si>
  <si>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</si>
  <si>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</si>
  <si>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</si>
  <si>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</si>
  <si>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</si>
  <si>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</si>
  <si>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</si>
  <si>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</si>
  <si>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</si>
  <si>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</si>
  <si>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</si>
  <si>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</si>
  <si>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</si>
  <si>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</si>
  <si>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</si>
  <si>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</si>
  <si>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</si>
  <si>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</si>
  <si>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</si>
  <si>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</si>
  <si>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</si>
  <si>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</si>
  <si>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</si>
  <si>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</si>
  <si>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</si>
  <si>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</si>
  <si>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</si>
  <si>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</si>
  <si>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</si>
  <si>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</si>
  <si>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</si>
  <si>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</si>
  <si>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</si>
  <si>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</si>
  <si>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</si>
  <si>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</si>
  <si>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</si>
  <si>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</si>
  <si>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</si>
  <si>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</si>
  <si>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</si>
  <si>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</si>
  <si>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</si>
  <si>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</si>
  <si>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</si>
  <si>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</si>
  <si>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</si>
  <si>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</si>
  <si>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</si>
  <si>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</si>
  <si>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</si>
  <si>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</si>
  <si>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</si>
  <si>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</si>
  <si>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</si>
  <si>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</si>
  <si>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</si>
  <si>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</si>
  <si>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</si>
  <si>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</si>
  <si>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</si>
  <si>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</si>
  <si>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</si>
  <si>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</si>
  <si>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</si>
  <si>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</si>
  <si>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</si>
  <si>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</si>
  <si>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</si>
  <si>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</si>
  <si>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</si>
  <si>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</si>
  <si>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</si>
  <si>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</si>
  <si>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</si>
  <si>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</si>
  <si>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</si>
  <si>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</si>
  <si>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</si>
  <si>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</si>
  <si>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</si>
  <si>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</si>
  <si>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</si>
  <si>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</si>
  <si>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</si>
  <si>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</si>
  <si>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</si>
  <si>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</si>
  <si>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</si>
  <si>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</si>
  <si>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</si>
  <si>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</si>
  <si>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</si>
  <si>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</si>
  <si>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</si>
  <si>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</si>
  <si>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</si>
  <si>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</si>
  <si>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</si>
  <si>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</si>
  <si>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</si>
  <si>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</si>
  <si>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</si>
  <si>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</si>
  <si>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</si>
  <si>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</si>
  <si>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</si>
  <si>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</si>
  <si>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</si>
  <si>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</si>
  <si>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</si>
  <si>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</si>
  <si>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</si>
  <si>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</si>
  <si>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</si>
  <si>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</si>
  <si>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</si>
  <si>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</si>
  <si>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</si>
  <si>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</si>
  <si>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</si>
  <si>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</si>
  <si>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</si>
  <si>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</si>
  <si>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</si>
  <si>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</si>
  <si>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</si>
  <si>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</si>
  <si>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</si>
  <si>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</si>
  <si>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</si>
  <si>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</si>
  <si>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</si>
  <si>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</si>
  <si>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</si>
  <si>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</si>
  <si>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</si>
  <si>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</si>
  <si>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</si>
  <si>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</si>
  <si>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</si>
  <si>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</si>
  <si>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</si>
  <si>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</si>
  <si>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</si>
  <si>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</si>
  <si>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</si>
  <si>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</si>
  <si>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</si>
  <si>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</si>
  <si>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</si>
  <si>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</si>
  <si>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</si>
  <si>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</si>
  <si>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</si>
  <si>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</si>
  <si>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</si>
  <si>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</si>
  <si>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</si>
  <si>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</si>
  <si>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</si>
  <si>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</si>
  <si>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</si>
  <si>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</si>
  <si>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</si>
  <si>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</si>
  <si>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</si>
  <si>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</si>
  <si>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</si>
  <si>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</si>
  <si>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</si>
  <si>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</si>
  <si>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</si>
  <si>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</si>
  <si>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</si>
  <si>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</si>
  <si>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</si>
  <si>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</si>
  <si>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</si>
  <si>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</si>
  <si>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</si>
  <si>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</si>
  <si>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</si>
  <si>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</si>
  <si>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</si>
  <si>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</si>
  <si>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</si>
  <si>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</si>
  <si>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</si>
  <si>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</si>
  <si>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</si>
  <si>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</si>
  <si>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</si>
  <si>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</si>
  <si>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</si>
  <si>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</si>
  <si>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</si>
  <si>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</si>
  <si>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</si>
  <si>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</si>
  <si>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</si>
  <si>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</si>
  <si>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</si>
  <si>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</si>
  <si>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</si>
  <si>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</si>
  <si>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</si>
  <si>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</si>
  <si>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</si>
  <si>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</si>
  <si>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</si>
  <si>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</si>
  <si>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</si>
  <si>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</si>
  <si>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</si>
  <si>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</si>
  <si>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</si>
  <si>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</si>
  <si>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</si>
  <si>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</si>
  <si>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</si>
  <si>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</si>
  <si>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</si>
  <si>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</si>
  <si>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</si>
  <si>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</si>
  <si>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</si>
  <si>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</si>
  <si>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</si>
  <si>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</si>
  <si>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</si>
  <si>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</si>
  <si>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</si>
  <si>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</si>
  <si>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</si>
  <si>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</si>
  <si>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</si>
  <si>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</si>
  <si>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</si>
  <si>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</si>
  <si>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</si>
  <si>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</si>
  <si>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</si>
  <si>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</si>
  <si>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</si>
  <si>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</si>
  <si>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</si>
  <si>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</si>
  <si>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</si>
  <si>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</si>
  <si>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</si>
  <si>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</si>
  <si>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</si>
  <si>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</si>
  <si>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</si>
  <si>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</si>
  <si>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</si>
  <si>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</si>
  <si>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</si>
  <si>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</si>
  <si>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</si>
  <si>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</si>
  <si>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</si>
  <si>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</si>
  <si>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</si>
  <si>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</si>
  <si>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</si>
  <si>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</si>
  <si>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</si>
  <si>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</si>
  <si>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</si>
  <si>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</si>
  <si>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</si>
  <si>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</si>
  <si>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</si>
  <si>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</si>
  <si>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</si>
  <si>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</si>
  <si>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</si>
  <si>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</si>
  <si>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</si>
  <si>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</si>
  <si>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</si>
  <si>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</si>
  <si>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</si>
  <si>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</si>
  <si>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</si>
  <si>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</si>
  <si>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</si>
  <si>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</si>
  <si>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</si>
  <si>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</si>
  <si>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</si>
  <si>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</si>
  <si>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</si>
  <si>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</si>
  <si>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</si>
  <si>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</si>
  <si>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</si>
  <si>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</si>
  <si>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</si>
  <si>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</si>
  <si>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</si>
  <si>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</si>
  <si>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</si>
  <si>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</si>
  <si>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</si>
  <si>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</si>
  <si>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</si>
  <si>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</si>
  <si>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</si>
  <si>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</si>
  <si>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</si>
  <si>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</si>
  <si>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</si>
  <si>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</si>
  <si>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</si>
  <si>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</si>
  <si>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</si>
  <si>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</si>
  <si>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</si>
  <si>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</si>
  <si>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</si>
  <si>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</si>
  <si>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</si>
  <si>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</si>
  <si>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</si>
  <si>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</si>
  <si>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</si>
  <si>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</si>
  <si>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</si>
  <si>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</si>
  <si>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</si>
  <si>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</si>
  <si>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</si>
  <si>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</si>
  <si>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</si>
  <si>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</si>
  <si>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</si>
  <si>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</si>
  <si>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</si>
  <si>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</si>
  <si>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</si>
  <si>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</si>
  <si>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</si>
  <si>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</si>
  <si>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</si>
  <si>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</si>
  <si>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</si>
  <si>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</si>
  <si>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</si>
  <si>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</si>
  <si>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</si>
  <si>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</si>
  <si>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</si>
  <si>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</si>
  <si>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</si>
  <si>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</si>
  <si>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</si>
  <si>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</si>
  <si>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</si>
  <si>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</si>
  <si>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</si>
  <si>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</si>
  <si>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</si>
  <si>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</si>
  <si>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</si>
  <si>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</si>
  <si>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</si>
  <si>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</si>
  <si>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</si>
  <si>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</si>
  <si>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</si>
  <si>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</si>
  <si>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</si>
  <si>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</si>
  <si>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</si>
  <si>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</si>
  <si>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</si>
  <si>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</si>
  <si>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</si>
  <si>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</si>
  <si>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</si>
  <si>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</si>
  <si>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</si>
  <si>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</si>
  <si>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</si>
  <si>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</si>
  <si>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</si>
  <si>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</si>
  <si>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</si>
  <si>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</si>
  <si>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</si>
  <si>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</si>
  <si>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</si>
  <si>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</si>
  <si>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</si>
  <si>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</si>
  <si>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</si>
  <si>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</si>
  <si>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</si>
  <si>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</si>
  <si>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</si>
  <si>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</si>
  <si>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</si>
  <si>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</si>
  <si>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</si>
  <si>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</si>
  <si>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</si>
  <si>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</si>
  <si>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</si>
  <si>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</si>
  <si>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</si>
  <si>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</si>
  <si>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</si>
  <si>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</si>
  <si>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</si>
  <si>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</si>
  <si>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</si>
  <si>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</si>
  <si>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</si>
  <si>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</si>
  <si>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</si>
  <si>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</si>
  <si>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</si>
  <si>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</si>
  <si>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</si>
  <si>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</si>
  <si>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</si>
  <si>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</si>
  <si>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</si>
  <si>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</si>
  <si>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</si>
  <si>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</si>
  <si>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</si>
  <si>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</si>
  <si>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</si>
  <si>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</si>
  <si>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</si>
  <si>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</si>
  <si>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</si>
  <si>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</si>
  <si>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</si>
  <si>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</si>
  <si>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</si>
  <si>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</si>
  <si>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</si>
  <si>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</si>
  <si>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</si>
  <si>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</si>
  <si>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</si>
  <si>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</si>
  <si>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</si>
  <si>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</si>
  <si>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</si>
  <si>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</si>
  <si>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</si>
  <si>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</si>
  <si>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</si>
  <si>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</si>
  <si>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</si>
  <si>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</si>
  <si>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</si>
  <si>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</si>
  <si>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</si>
  <si>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</si>
  <si>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</si>
  <si>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</si>
  <si>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</si>
  <si>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</si>
  <si>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</si>
  <si>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</si>
  <si>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</si>
  <si>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</si>
  <si>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</si>
  <si>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</si>
  <si>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</si>
  <si>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</si>
  <si>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</si>
  <si>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</si>
  <si>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</si>
  <si>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</si>
  <si>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</si>
  <si>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</si>
  <si>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</si>
  <si>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</si>
  <si>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</si>
  <si>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</si>
  <si>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</si>
  <si>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</si>
  <si>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</si>
  <si>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</si>
  <si>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</si>
  <si>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</si>
  <si>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</si>
  <si>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</si>
  <si>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</si>
  <si>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</si>
  <si>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</si>
  <si>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</si>
  <si>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</si>
  <si>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</si>
  <si>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</si>
  <si>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</si>
  <si>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</si>
  <si>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</si>
  <si>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</si>
  <si>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</si>
  <si>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</si>
  <si>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</si>
  <si>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</si>
  <si>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</si>
  <si>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</si>
  <si>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</si>
  <si>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</si>
  <si>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</si>
  <si>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</si>
  <si>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</si>
  <si>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</si>
  <si>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</si>
  <si>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</si>
  <si>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</si>
  <si>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</si>
  <si>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</si>
  <si>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</si>
  <si>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</si>
  <si>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</si>
  <si>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</si>
  <si>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</si>
  <si>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</si>
  <si>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</si>
  <si>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</si>
  <si>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</si>
  <si>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</si>
  <si>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</si>
  <si>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</si>
  <si>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</si>
  <si>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</si>
  <si>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</si>
  <si>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</si>
  <si>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</si>
  <si>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</si>
  <si>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</si>
  <si>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</si>
  <si>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</si>
  <si>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</si>
  <si>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</si>
  <si>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</si>
  <si>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</si>
  <si>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</si>
  <si>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</si>
  <si>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</si>
  <si>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</si>
  <si>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</si>
  <si>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</si>
  <si>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</si>
  <si>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</si>
  <si>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</si>
  <si>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</si>
  <si>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</si>
  <si>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</si>
  <si>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</si>
  <si>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</si>
  <si>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</si>
  <si>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</si>
  <si>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</si>
  <si>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</si>
  <si>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</si>
  <si>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</si>
  <si>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</si>
  <si>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</si>
  <si>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</si>
  <si>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</si>
  <si>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</si>
  <si>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</si>
  <si>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</si>
  <si>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</si>
  <si>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</si>
  <si>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</si>
  <si>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</si>
  <si>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</si>
  <si>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</si>
  <si>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</si>
  <si>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</si>
  <si>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</si>
  <si>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</si>
  <si>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</si>
  <si>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</si>
  <si>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</si>
  <si>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</si>
  <si>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</si>
  <si>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</si>
  <si>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</si>
  <si>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</si>
  <si>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</si>
  <si>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</si>
  <si>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</si>
  <si>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</si>
  <si>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</si>
  <si>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</si>
  <si>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</si>
  <si>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</si>
  <si>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</si>
  <si>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</si>
  <si>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</si>
  <si>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</si>
  <si>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</si>
  <si>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</si>
  <si>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</si>
  <si>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</si>
  <si>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</si>
  <si>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</si>
  <si>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</si>
  <si>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</si>
  <si>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</si>
  <si>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</si>
  <si>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</si>
  <si>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</si>
  <si>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</si>
  <si>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</si>
  <si>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</si>
  <si>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</si>
  <si>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</si>
  <si>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</si>
  <si>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</si>
  <si>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</si>
  <si>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</si>
  <si>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</si>
  <si>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</si>
  <si>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</si>
  <si>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</si>
  <si>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</si>
  <si>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</si>
  <si>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</si>
  <si>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</si>
  <si>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</si>
  <si>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</si>
  <si>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</si>
  <si>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</si>
  <si>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</si>
  <si>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</si>
  <si>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</si>
  <si>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</si>
  <si>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</si>
  <si>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</si>
  <si>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</si>
  <si>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</si>
  <si>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</si>
  <si>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</si>
  <si>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</si>
  <si>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</si>
  <si>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</si>
  <si>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</si>
  <si>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</si>
  <si>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</si>
  <si>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</si>
  <si>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</si>
  <si>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</si>
  <si>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</si>
  <si>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</si>
  <si>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</si>
  <si>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</si>
  <si>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</si>
  <si>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</si>
  <si>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</si>
  <si>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</si>
  <si>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</si>
  <si>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</si>
  <si>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</si>
  <si>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</si>
  <si>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</si>
  <si>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</si>
  <si>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</si>
  <si>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</si>
  <si>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</si>
  <si>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</si>
  <si>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</si>
  <si>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</si>
  <si>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</si>
  <si>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</si>
  <si>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</si>
  <si>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</si>
  <si>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</si>
  <si>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</si>
  <si>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</si>
  <si>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</si>
  <si>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</si>
  <si>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</si>
  <si>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</si>
  <si>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</si>
  <si>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</si>
  <si>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</si>
  <si>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</si>
  <si>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</si>
  <si>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</si>
  <si>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</si>
  <si>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</si>
  <si>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</si>
  <si>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</si>
  <si>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</si>
  <si>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</si>
  <si>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</si>
  <si>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</si>
  <si>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</si>
  <si>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</si>
  <si>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</si>
  <si>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</si>
  <si>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</si>
  <si>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</si>
  <si>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</si>
  <si>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</si>
  <si>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</si>
  <si>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</si>
  <si>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</si>
  <si>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</si>
  <si>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</si>
  <si>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</si>
  <si>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</si>
  <si>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</si>
  <si>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</si>
  <si>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</si>
  <si>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</si>
  <si>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</si>
  <si>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</si>
  <si>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</si>
  <si>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</si>
  <si>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</si>
  <si>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</si>
  <si>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</si>
  <si>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</si>
  <si>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</si>
  <si>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</si>
  <si>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</si>
  <si>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</si>
  <si>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</si>
  <si>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</si>
  <si>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</si>
  <si>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</si>
  <si>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</si>
  <si>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</si>
  <si>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</si>
  <si>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</si>
  <si>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</si>
  <si>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</si>
  <si>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</si>
  <si>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</si>
  <si>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</si>
  <si>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</si>
  <si>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</si>
  <si>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</si>
  <si>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</si>
  <si>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</si>
  <si>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</si>
  <si>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</si>
  <si>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</si>
  <si>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</si>
  <si>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</si>
  <si>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</si>
  <si>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</si>
  <si>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</si>
  <si>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</si>
  <si>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</si>
  <si>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</si>
  <si>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</si>
  <si>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</si>
  <si>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</si>
  <si>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</si>
  <si>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</si>
  <si>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</si>
  <si>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</si>
  <si>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</si>
  <si>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</si>
  <si>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</si>
  <si>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</si>
  <si>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</si>
  <si>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</si>
  <si>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</si>
  <si>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</si>
  <si>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</si>
  <si>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</si>
  <si>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</si>
  <si>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</si>
  <si>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</si>
  <si>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</si>
  <si>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</si>
  <si>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</si>
  <si>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</si>
  <si>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</si>
  <si>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</si>
  <si>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</si>
  <si>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</si>
  <si>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</si>
  <si>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</si>
  <si>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</si>
  <si>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</si>
  <si>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</si>
  <si>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</si>
  <si>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</si>
  <si>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</si>
  <si>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</si>
  <si>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</si>
  <si>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</si>
  <si>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</si>
  <si>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</si>
  <si>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</si>
  <si>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</si>
  <si>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</si>
  <si>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</si>
  <si>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</si>
  <si>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</si>
  <si>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</si>
  <si>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</si>
  <si>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</si>
  <si>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</si>
  <si>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</si>
  <si>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</si>
  <si>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</si>
  <si>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</si>
  <si>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</si>
  <si>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</si>
  <si>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</si>
  <si>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</si>
  <si>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</si>
  <si>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</si>
  <si>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</si>
  <si>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</si>
  <si>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</si>
  <si>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</si>
  <si>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</si>
  <si>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</si>
  <si>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</si>
  <si>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</si>
  <si>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</si>
  <si>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</si>
  <si>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</si>
  <si>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</si>
  <si>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</si>
  <si>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</si>
  <si>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</si>
  <si>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</si>
  <si>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</si>
  <si>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</si>
  <si>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</si>
  <si>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</si>
  <si>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</si>
  <si>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</si>
  <si>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</si>
  <si>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</si>
  <si>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</si>
  <si>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</si>
  <si>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</si>
  <si>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</si>
  <si>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</si>
  <si>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</si>
  <si>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</si>
  <si>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</si>
  <si>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</si>
  <si>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</si>
  <si>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</si>
  <si>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</si>
  <si>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</si>
  <si>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</si>
  <si>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</si>
  <si>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</si>
  <si>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</si>
  <si>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</si>
  <si>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</si>
  <si>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</si>
  <si>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</si>
  <si>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</si>
  <si>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</si>
  <si>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</si>
  <si>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</si>
  <si>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</si>
  <si>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</si>
  <si>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</si>
  <si>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</si>
  <si>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</si>
  <si>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</si>
  <si>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</si>
  <si>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</si>
  <si>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</si>
  <si>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</si>
  <si>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</si>
  <si>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</si>
  <si>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</si>
  <si>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</si>
  <si>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</si>
  <si>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</si>
  <si>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</si>
  <si>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</si>
  <si>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</si>
  <si>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</si>
  <si>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</si>
  <si>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</si>
  <si>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</si>
  <si>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</si>
  <si>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</si>
  <si>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</si>
  <si>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</si>
  <si>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</si>
  <si>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</si>
  <si>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</si>
  <si>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</si>
  <si>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</si>
  <si>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</si>
  <si>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</si>
  <si>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</si>
  <si>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</si>
  <si>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</si>
  <si>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</si>
  <si>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</si>
  <si>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</si>
  <si>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</si>
  <si>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</si>
  <si>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</si>
  <si>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</si>
  <si>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</si>
  <si>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</si>
  <si>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</si>
  <si>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</si>
  <si>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</si>
  <si>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</si>
  <si>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</si>
  <si>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</si>
  <si>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</si>
  <si>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</si>
  <si>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</si>
  <si>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</si>
  <si>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</si>
  <si>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</si>
  <si>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</si>
  <si>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</si>
  <si>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</si>
  <si>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</si>
  <si>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</si>
  <si>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</si>
  <si>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</si>
  <si>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</si>
  <si>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</si>
  <si>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</si>
  <si>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</si>
  <si>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</si>
  <si>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</si>
  <si>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</si>
  <si>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</si>
  <si>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</si>
  <si>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</si>
  <si>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</si>
  <si>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</si>
  <si>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</si>
  <si>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</si>
  <si>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</si>
  <si>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</si>
  <si>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</si>
  <si>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</si>
  <si>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</si>
  <si>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</si>
  <si>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</si>
  <si>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</si>
  <si>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</si>
  <si>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</si>
  <si>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</si>
  <si>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</si>
  <si>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</si>
  <si>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</si>
  <si>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</si>
  <si>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</si>
  <si>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</si>
  <si>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</si>
  <si>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</si>
  <si>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</si>
  <si>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</si>
  <si>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</si>
  <si>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</si>
  <si>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</si>
  <si>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</si>
  <si>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</si>
  <si>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</si>
  <si>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</si>
  <si>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</si>
  <si>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</si>
  <si>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</si>
  <si>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</si>
  <si>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</si>
  <si>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</si>
  <si>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</si>
  <si>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</si>
  <si>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</si>
  <si>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</si>
  <si>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</si>
  <si>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</si>
  <si>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</si>
  <si>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</si>
  <si>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</si>
  <si>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</si>
  <si>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</si>
  <si>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</si>
  <si>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</si>
  <si>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</si>
  <si>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</si>
  <si>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</si>
  <si>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</si>
  <si>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</si>
  <si>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</si>
  <si>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</si>
  <si>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</si>
  <si>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</si>
  <si>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</si>
  <si>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</si>
  <si>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</si>
  <si>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</si>
  <si>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</si>
  <si>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</si>
  <si>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</si>
  <si>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</si>
  <si>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</si>
  <si>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</si>
  <si>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</si>
  <si>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</si>
  <si>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</si>
  <si>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</si>
  <si>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</si>
  <si>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</si>
  <si>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</si>
  <si>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</si>
  <si>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</si>
  <si>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</si>
  <si>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</si>
  <si>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</si>
  <si>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</si>
  <si>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</si>
  <si>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</si>
  <si>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</si>
  <si>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</si>
  <si>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</si>
  <si>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</si>
  <si>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</si>
  <si>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</si>
  <si>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</si>
  <si>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</si>
  <si>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</si>
  <si>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</si>
  <si>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</si>
  <si>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</si>
  <si>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</si>
  <si>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</si>
  <si>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</si>
  <si>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</si>
  <si>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</si>
  <si>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</si>
  <si>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</si>
  <si>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</si>
  <si>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</si>
  <si>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</si>
  <si>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</si>
  <si>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</si>
  <si>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</si>
  <si>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</si>
  <si>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</si>
  <si>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</si>
  <si>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</si>
  <si>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</si>
  <si>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</si>
  <si>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</si>
  <si>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</si>
  <si>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</si>
  <si>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</si>
  <si>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</si>
  <si>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</si>
  <si>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</si>
  <si>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</si>
  <si>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</si>
  <si>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</si>
  <si>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</si>
  <si>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</si>
  <si>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</si>
  <si>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</si>
  <si>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</si>
  <si>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</si>
  <si>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</si>
  <si>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</si>
  <si>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</si>
  <si>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</si>
  <si>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</si>
  <si>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</si>
  <si>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</si>
  <si>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</si>
  <si>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</si>
  <si>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</si>
  <si>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</si>
  <si>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</si>
  <si>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</si>
  <si>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</si>
  <si>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</si>
  <si>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</si>
  <si>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</si>
  <si>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</si>
  <si>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</si>
  <si>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</si>
  <si>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</si>
  <si>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</si>
  <si>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</si>
  <si>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</si>
  <si>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</si>
  <si>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</si>
  <si>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</si>
  <si>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</si>
  <si>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</si>
  <si>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</si>
  <si>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</si>
  <si>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</si>
  <si>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</si>
  <si>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</si>
  <si>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</si>
  <si>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</si>
  <si>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</si>
  <si>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</si>
  <si>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</si>
  <si>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</si>
  <si>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</si>
  <si>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</si>
  <si>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</si>
  <si>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</si>
  <si>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</si>
  <si>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</si>
  <si>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</si>
  <si>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</si>
  <si>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</si>
  <si>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</si>
  <si>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</si>
  <si>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</si>
  <si>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</si>
  <si>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</si>
  <si>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</si>
  <si>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</si>
  <si>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</si>
  <si>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</si>
  <si>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</si>
  <si>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</si>
  <si>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</si>
  <si>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</si>
  <si>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</si>
  <si>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</si>
  <si>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</si>
  <si>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</si>
  <si>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</si>
  <si>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</si>
  <si>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</si>
  <si>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</si>
  <si>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</si>
  <si>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</si>
  <si>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</si>
  <si>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</si>
  <si>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</si>
  <si>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</si>
  <si>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</si>
  <si>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</si>
  <si>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</si>
  <si>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</si>
  <si>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</si>
  <si>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</si>
  <si>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</si>
  <si>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</si>
  <si>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</si>
  <si>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</si>
  <si>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</si>
  <si>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</si>
  <si>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</si>
  <si>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</si>
  <si>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</si>
  <si>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</si>
  <si>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</si>
  <si>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</si>
  <si>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</si>
  <si>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</si>
  <si>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</si>
  <si>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</si>
  <si>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</si>
  <si>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</si>
  <si>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</si>
  <si>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</si>
  <si>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</si>
  <si>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</si>
  <si>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</si>
  <si>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</si>
  <si>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</si>
  <si>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</si>
  <si>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</si>
  <si>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</si>
  <si>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</si>
  <si>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</si>
  <si>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</si>
  <si>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</si>
  <si>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</si>
  <si>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</si>
  <si>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</si>
  <si>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</si>
  <si>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</si>
  <si>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</si>
  <si>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</si>
  <si>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</si>
  <si>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</si>
  <si>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</si>
  <si>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</si>
  <si>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</si>
  <si>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</si>
  <si>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</si>
  <si>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</si>
  <si>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</si>
  <si>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</si>
  <si>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</si>
  <si>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</si>
  <si>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</si>
  <si>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</si>
  <si>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</si>
  <si>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</si>
  <si>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</si>
  <si>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</si>
  <si>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</si>
  <si>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</si>
  <si>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</si>
  <si>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</si>
  <si>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</si>
  <si>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</si>
  <si>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</si>
  <si>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</si>
  <si>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</si>
  <si>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</si>
  <si>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</si>
  <si>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</si>
  <si>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</si>
  <si>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</si>
  <si>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</si>
  <si>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</si>
  <si>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</si>
  <si>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</si>
  <si>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</si>
  <si>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</si>
  <si>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</si>
  <si>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</si>
  <si>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</si>
  <si>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</si>
  <si>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</si>
  <si>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</si>
  <si>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</si>
  <si>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</si>
  <si>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</si>
  <si>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</si>
  <si>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</si>
  <si>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</si>
  <si>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</si>
  <si>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</si>
  <si>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</si>
  <si>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</si>
  <si>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</si>
  <si>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</si>
  <si>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</si>
  <si>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</si>
  <si>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</si>
  <si>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</si>
  <si>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</si>
  <si>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</si>
  <si>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</si>
  <si>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</si>
  <si>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</si>
  <si>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</si>
  <si>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</si>
  <si>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</si>
  <si>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</si>
  <si>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</si>
  <si>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</si>
  <si>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</si>
  <si>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</si>
  <si>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</si>
  <si>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</si>
  <si>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</si>
  <si>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</si>
  <si>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</si>
  <si>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</si>
  <si>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</si>
  <si>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</si>
  <si>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</si>
  <si>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</si>
  <si>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</si>
  <si>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</si>
  <si>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</si>
  <si>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</si>
  <si>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</si>
  <si>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</si>
  <si>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</si>
  <si>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</si>
  <si>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</si>
  <si>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</si>
  <si>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</si>
  <si>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</si>
  <si>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</si>
  <si>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</si>
  <si>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</si>
  <si>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</si>
  <si>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</si>
  <si>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</si>
  <si>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</si>
  <si>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</si>
  <si>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</si>
  <si>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</si>
  <si>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</si>
  <si>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</si>
  <si>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</si>
  <si>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</si>
  <si>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</si>
  <si>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</si>
  <si>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</si>
  <si>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</si>
  <si>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</si>
  <si>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</si>
  <si>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</si>
  <si>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</si>
  <si>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</si>
  <si>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</si>
  <si>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</si>
  <si>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</si>
  <si>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</si>
  <si>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</si>
  <si>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</si>
  <si>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</si>
  <si>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</si>
  <si>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</si>
  <si>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</si>
  <si>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</si>
  <si>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</si>
  <si>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</si>
  <si>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</si>
  <si>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</si>
  <si>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</si>
  <si>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</si>
  <si>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</si>
  <si>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</si>
  <si>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</si>
  <si>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</si>
  <si>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</si>
  <si>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</si>
  <si>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</si>
  <si>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</si>
  <si>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</si>
  <si>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</si>
  <si>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</si>
  <si>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</si>
  <si>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</si>
  <si>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</si>
  <si>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</si>
  <si>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</si>
  <si>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</si>
  <si>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</si>
  <si>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</si>
  <si>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</si>
  <si>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</si>
  <si>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</si>
  <si>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</si>
  <si>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</si>
  <si>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</si>
  <si>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</si>
  <si>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</si>
  <si>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</si>
  <si>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</si>
  <si>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</si>
  <si>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</si>
  <si>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</si>
  <si>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</si>
  <si>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</si>
  <si>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</si>
  <si>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</si>
  <si>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</si>
  <si>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</si>
  <si>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</si>
  <si>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</si>
  <si>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</si>
  <si>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</si>
  <si>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</si>
  <si>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</si>
  <si>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</si>
  <si>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</si>
  <si>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</si>
  <si>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</si>
  <si>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</si>
  <si>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</si>
  <si>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</si>
  <si>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</si>
  <si>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</si>
  <si>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</si>
  <si>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</si>
  <si>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</si>
  <si>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</si>
  <si>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</si>
  <si>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</si>
  <si>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</si>
  <si>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</si>
  <si>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</si>
  <si>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</si>
  <si>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</si>
  <si>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</si>
  <si>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</si>
  <si>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</si>
  <si>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</si>
  <si>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</si>
  <si>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</si>
  <si>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</si>
  <si>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</si>
  <si>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</si>
  <si>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</si>
  <si>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</si>
  <si>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</si>
  <si>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</si>
  <si>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</si>
  <si>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</si>
  <si>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</si>
  <si>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</si>
  <si>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</si>
  <si>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</si>
  <si>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</si>
  <si>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</si>
  <si>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</si>
  <si>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</si>
  <si>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</si>
  <si>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</si>
  <si>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</si>
  <si>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</si>
  <si>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</si>
  <si>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</si>
  <si>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</si>
  <si>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</si>
  <si>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</si>
  <si>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</si>
  <si>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</si>
  <si>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</si>
  <si>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</si>
  <si>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</si>
  <si>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</si>
  <si>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</si>
  <si>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</si>
  <si>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</si>
  <si>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</si>
  <si>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</si>
  <si>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</si>
  <si>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</si>
  <si>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</si>
  <si>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</si>
  <si>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</si>
  <si>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</si>
  <si>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</si>
  <si>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</si>
  <si>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</si>
  <si>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</si>
  <si>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</si>
  <si>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</si>
  <si>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</si>
  <si>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</si>
  <si>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</si>
  <si>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</si>
  <si>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</si>
  <si>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</si>
  <si>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</si>
  <si>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</si>
  <si>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</si>
  <si>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</si>
  <si>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</si>
  <si>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</si>
  <si>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</si>
  <si>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</si>
  <si>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</si>
  <si>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</si>
  <si>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</si>
  <si>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</si>
  <si>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</si>
  <si>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</si>
  <si>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</si>
  <si>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</si>
  <si>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</si>
  <si>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</si>
  <si>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</si>
  <si>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</si>
  <si>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</si>
  <si>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</si>
  <si>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</si>
  <si>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</si>
  <si>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</si>
  <si>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</si>
  <si>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</si>
  <si>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</si>
  <si>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</si>
  <si>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</si>
  <si>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</si>
  <si>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</si>
  <si>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</si>
  <si>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</si>
  <si>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</si>
  <si>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</si>
  <si>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</si>
  <si>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</si>
  <si>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</si>
  <si>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</si>
  <si>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</si>
  <si>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</si>
  <si>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</si>
  <si>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</si>
  <si>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</si>
  <si>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</si>
  <si>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</si>
  <si>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</si>
  <si>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</si>
  <si>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</si>
  <si>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</si>
  <si>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</si>
  <si>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</si>
  <si>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</si>
  <si>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</si>
  <si>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</si>
  <si>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</si>
  <si>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</si>
  <si>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</si>
  <si>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</si>
  <si>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</si>
  <si>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</si>
  <si>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</si>
  <si>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</si>
  <si>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</si>
  <si>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</si>
  <si>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</si>
  <si>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</si>
  <si>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</si>
  <si>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</si>
  <si>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</si>
  <si>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</si>
  <si>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</si>
  <si>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</si>
  <si>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</si>
  <si>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</si>
  <si>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</si>
  <si>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</si>
  <si>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</si>
  <si>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</si>
  <si>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</si>
  <si>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</si>
  <si>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</si>
  <si>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</si>
  <si>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</si>
  <si>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</si>
  <si>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</si>
  <si>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</si>
  <si>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</si>
  <si>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</si>
  <si>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</si>
  <si>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</si>
  <si>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</si>
  <si>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</si>
  <si>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</si>
  <si>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</si>
  <si>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</si>
  <si>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</si>
  <si>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</si>
  <si>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</si>
  <si>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</si>
  <si>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</si>
  <si>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</si>
  <si>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</si>
  <si>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</si>
  <si>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</si>
  <si>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</si>
  <si>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</si>
  <si>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</si>
  <si>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</si>
  <si>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</si>
  <si>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</si>
  <si>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</si>
  <si>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</si>
  <si>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</si>
  <si>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</si>
  <si>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</si>
  <si>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</si>
  <si>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</si>
  <si>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</si>
  <si>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</si>
  <si>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</si>
  <si>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</si>
  <si>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</si>
  <si>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</si>
  <si>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</si>
  <si>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</si>
  <si>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</si>
  <si>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</si>
  <si>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</si>
  <si>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</si>
  <si>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</si>
  <si>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</si>
  <si>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</si>
  <si>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</si>
  <si>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</si>
  <si>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</si>
  <si>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</si>
  <si>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</si>
  <si>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</si>
  <si>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</si>
  <si>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</si>
  <si>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</si>
  <si>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</si>
  <si>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</si>
  <si>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</si>
  <si>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</si>
  <si>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</si>
  <si>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</si>
  <si>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</si>
  <si>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</si>
  <si>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</si>
  <si>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</si>
  <si>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</si>
  <si>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</si>
  <si>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</si>
  <si>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</si>
  <si>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</si>
  <si>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</si>
  <si>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</si>
  <si>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</si>
  <si>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</si>
  <si>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</si>
  <si>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</si>
  <si>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</si>
  <si>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</si>
  <si>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</si>
  <si>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</si>
  <si>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</si>
  <si>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</si>
  <si>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</si>
  <si>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</si>
  <si>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</si>
  <si>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</si>
  <si>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</si>
  <si>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</si>
  <si>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</si>
  <si>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</si>
  <si>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</si>
  <si>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</si>
  <si>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</si>
  <si>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</si>
  <si>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</si>
  <si>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</si>
  <si>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</si>
  <si>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</si>
  <si>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</si>
  <si>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</si>
  <si>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</si>
  <si>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</si>
  <si>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</si>
  <si>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</si>
  <si>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</si>
  <si>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</si>
  <si>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</si>
  <si>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</si>
  <si>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</si>
  <si>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</si>
  <si>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</si>
  <si>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</si>
  <si>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</si>
  <si>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</si>
  <si>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</si>
  <si>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</si>
  <si>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</si>
  <si>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</si>
  <si>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</si>
  <si>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</si>
  <si>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</si>
  <si>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</si>
  <si>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</si>
  <si>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</si>
  <si>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</si>
  <si>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</si>
  <si>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</si>
  <si>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</si>
  <si>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</si>
  <si>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</si>
  <si>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</si>
  <si>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</si>
  <si>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</si>
  <si>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</si>
  <si>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</si>
  <si>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</si>
  <si>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</si>
  <si>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</si>
  <si>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</si>
  <si>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</si>
  <si>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</si>
  <si>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</si>
  <si>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</si>
  <si>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</si>
  <si>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</si>
  <si>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</si>
  <si>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</si>
  <si>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</si>
  <si>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</si>
  <si>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</si>
  <si>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</si>
  <si>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</si>
  <si>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</si>
  <si>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</si>
  <si>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</si>
  <si>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</si>
  <si>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</si>
  <si>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</si>
  <si>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</si>
  <si>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</si>
  <si>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</si>
  <si>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</si>
  <si>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</si>
  <si>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</si>
  <si>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</si>
  <si>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</si>
  <si>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</si>
  <si>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</si>
  <si>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</si>
  <si>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</si>
  <si>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</si>
  <si>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</si>
  <si>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</si>
  <si>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</si>
  <si>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</si>
  <si>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</si>
  <si>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</si>
  <si>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</si>
  <si>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</si>
  <si>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</si>
  <si>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</si>
  <si>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</si>
  <si>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</si>
  <si>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</si>
  <si>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</si>
  <si>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</si>
  <si>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</si>
  <si>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</si>
  <si>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</si>
  <si>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</si>
  <si>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</si>
  <si>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</si>
  <si>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</si>
  <si>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</si>
  <si>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</si>
  <si>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</si>
  <si>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</si>
  <si>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</si>
  <si>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</si>
  <si>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</si>
  <si>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</si>
  <si>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</si>
  <si>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</si>
  <si>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</si>
  <si>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</si>
  <si>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</si>
  <si>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</si>
  <si>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</si>
  <si>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</si>
  <si>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</si>
  <si>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</si>
  <si>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</si>
  <si>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</si>
  <si>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</si>
  <si>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</si>
  <si>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</si>
  <si>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</si>
  <si>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</si>
  <si>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</si>
  <si>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</si>
  <si>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</si>
  <si>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</si>
  <si>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</si>
  <si>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</si>
  <si>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</si>
  <si>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</si>
  <si>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</si>
  <si>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</si>
  <si>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</si>
  <si>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</si>
  <si>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</si>
  <si>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</si>
  <si>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</si>
  <si>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</si>
  <si>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</si>
  <si>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</si>
  <si>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</si>
  <si>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</si>
  <si>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</si>
  <si>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</si>
  <si>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</si>
  <si>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</si>
  <si>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</si>
  <si>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</si>
  <si>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</si>
  <si>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</si>
  <si>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</si>
  <si>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</si>
  <si>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</si>
  <si>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</si>
  <si>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</si>
  <si>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</si>
  <si>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</si>
  <si>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</si>
  <si>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</si>
  <si>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</si>
  <si>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</si>
  <si>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</si>
  <si>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</si>
  <si>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</si>
  <si>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</si>
  <si>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</si>
  <si>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</si>
  <si>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</si>
  <si>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</si>
  <si>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</si>
  <si>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</si>
  <si>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</si>
  <si>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</si>
  <si>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</si>
  <si>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</si>
  <si>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</si>
  <si>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</si>
  <si>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</si>
  <si>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</si>
  <si>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</si>
  <si>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</si>
  <si>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</si>
  <si>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</si>
  <si>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</si>
  <si>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</si>
  <si>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</si>
  <si>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</si>
  <si>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</si>
  <si>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</si>
  <si>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</si>
  <si>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</si>
  <si>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</si>
  <si>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</si>
  <si>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</si>
  <si>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</si>
  <si>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</si>
  <si>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</si>
  <si>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</si>
  <si>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</si>
  <si>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</si>
  <si>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</si>
  <si>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</si>
  <si>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</si>
  <si>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</si>
  <si>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</si>
  <si>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</si>
  <si>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</si>
  <si>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</si>
  <si>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</si>
  <si>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</si>
  <si>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</si>
  <si>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</si>
  <si>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</si>
  <si>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</si>
  <si>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</si>
  <si>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</si>
  <si>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</si>
  <si>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</si>
  <si>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</si>
  <si>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</si>
  <si>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</si>
  <si>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</si>
  <si>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</si>
  <si>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</si>
  <si>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</si>
  <si>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</si>
  <si>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</si>
  <si>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</si>
  <si>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</si>
  <si>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</si>
  <si>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</si>
  <si>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</si>
  <si>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</si>
  <si>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</si>
  <si>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</si>
  <si>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</si>
  <si>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</si>
  <si>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</si>
  <si>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</si>
  <si>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</si>
  <si>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</si>
  <si>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</si>
  <si>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</si>
  <si>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</si>
  <si>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</si>
  <si>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</si>
  <si>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</si>
  <si>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</si>
  <si>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</si>
  <si>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</si>
  <si>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</si>
  <si>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</si>
  <si>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</si>
  <si>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</si>
  <si>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</si>
  <si>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</si>
  <si>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</si>
  <si>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</si>
  <si>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</si>
  <si>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</si>
  <si>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</si>
  <si>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</si>
  <si>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</si>
  <si>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</si>
  <si>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</si>
  <si>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</si>
  <si>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</si>
  <si>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</si>
  <si>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</si>
  <si>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</si>
  <si>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</si>
  <si>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</si>
  <si>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</si>
  <si>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</si>
  <si>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</si>
  <si>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</si>
  <si>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</si>
  <si>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</si>
  <si>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</si>
  <si>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</si>
  <si>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</si>
  <si>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</si>
  <si>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</si>
  <si>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</si>
  <si>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</si>
  <si>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</si>
  <si>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</si>
  <si>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</si>
  <si>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</si>
  <si>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</si>
  <si>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</si>
  <si>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</si>
  <si>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</si>
  <si>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</si>
  <si>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</si>
  <si>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</si>
  <si>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</si>
  <si>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</si>
  <si>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</si>
  <si>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</si>
  <si>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</si>
  <si>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</si>
  <si>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</si>
  <si>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</si>
  <si>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</si>
  <si>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</si>
  <si>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</si>
  <si>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</si>
  <si>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</si>
  <si>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</si>
  <si>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</si>
  <si>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</si>
  <si>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</si>
  <si>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</si>
  <si>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</si>
  <si>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</si>
  <si>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</si>
  <si>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</si>
  <si>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</si>
  <si>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</si>
  <si>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</si>
  <si>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</si>
  <si>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</si>
  <si>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</si>
  <si>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</si>
  <si>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</si>
  <si>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</si>
  <si>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</si>
  <si>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</si>
  <si>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</si>
  <si>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</si>
  <si>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</si>
  <si>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</si>
  <si>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</si>
  <si>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</si>
  <si>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</si>
  <si>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</si>
  <si>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</si>
  <si>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</si>
  <si>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</si>
  <si>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</si>
  <si>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</si>
  <si>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</si>
  <si>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</si>
  <si>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</si>
  <si>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</si>
  <si>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</si>
  <si>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</si>
  <si>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</si>
  <si>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</si>
  <si>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</si>
  <si>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</si>
  <si>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</si>
  <si>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</si>
  <si>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</si>
  <si>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</si>
  <si>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</si>
  <si>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</si>
  <si>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</si>
  <si>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</si>
  <si>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</si>
  <si>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</si>
  <si>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</si>
  <si>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</si>
  <si>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</si>
  <si>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</si>
  <si>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</si>
  <si>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</si>
  <si>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</si>
  <si>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</si>
  <si>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</si>
  <si>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</si>
  <si>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</si>
  <si>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</si>
  <si>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</si>
  <si>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</si>
  <si>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</si>
  <si>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</si>
  <si>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</si>
  <si>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</si>
  <si>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</si>
  <si>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</si>
  <si>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</si>
  <si>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</si>
  <si>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</si>
  <si>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</si>
  <si>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</si>
  <si>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</si>
  <si>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</si>
  <si>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</si>
  <si>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</si>
  <si>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</si>
  <si>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</si>
  <si>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</si>
  <si>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</si>
  <si>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</si>
  <si>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</si>
  <si>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</si>
  <si>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</si>
  <si>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</si>
  <si>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</si>
  <si>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</si>
  <si>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</si>
  <si>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</si>
  <si>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</si>
  <si>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</si>
  <si>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</si>
  <si>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</si>
  <si>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</si>
  <si>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</si>
  <si>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</si>
  <si>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</si>
  <si>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</si>
  <si>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</si>
  <si>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</si>
  <si>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</si>
  <si>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</si>
  <si>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</si>
  <si>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</si>
  <si>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</si>
  <si>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</si>
  <si>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</si>
  <si>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</si>
  <si>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</si>
  <si>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</si>
  <si>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</si>
  <si>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</si>
  <si>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</si>
  <si>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</si>
  <si>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</si>
  <si>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</si>
  <si>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</si>
  <si>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</si>
  <si>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</si>
  <si>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</si>
  <si>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</si>
  <si>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</si>
  <si>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</si>
  <si>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</si>
  <si>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</si>
  <si>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</si>
  <si>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</si>
  <si>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</si>
  <si>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</si>
  <si>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</si>
  <si>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</si>
  <si>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</si>
  <si>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</si>
  <si>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</si>
  <si>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</si>
  <si>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</si>
  <si>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</si>
  <si>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</si>
  <si>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</si>
  <si>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</si>
  <si>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</si>
  <si>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</si>
  <si>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</si>
  <si>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</si>
  <si>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</si>
  <si>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</si>
  <si>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</si>
  <si>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</si>
  <si>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</si>
  <si>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</si>
  <si>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</si>
  <si>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</si>
  <si>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</si>
  <si>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</si>
  <si>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</si>
  <si>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</si>
  <si>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</si>
  <si>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</si>
  <si>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</si>
  <si>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</si>
  <si>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</si>
  <si>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</si>
  <si>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</si>
  <si>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</si>
  <si>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</si>
  <si>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</si>
  <si>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</si>
  <si>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</si>
  <si>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</si>
  <si>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</si>
  <si>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</si>
  <si>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</si>
  <si>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</si>
  <si>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</si>
  <si>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</si>
  <si>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</si>
  <si>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</si>
  <si>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</si>
  <si>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</si>
  <si>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</si>
  <si>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</si>
  <si>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</si>
  <si>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</si>
  <si>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</si>
  <si>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</si>
  <si>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</si>
  <si>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</si>
  <si>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</si>
  <si>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</si>
  <si>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</si>
  <si>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</si>
  <si>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</si>
  <si>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</si>
  <si>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</si>
  <si>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</si>
  <si>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</si>
  <si>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</si>
  <si>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</si>
  <si>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</si>
  <si>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</si>
  <si>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</si>
  <si>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</si>
  <si>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</si>
  <si>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</si>
  <si>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</si>
  <si>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</si>
  <si>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</si>
  <si>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</si>
  <si>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</si>
  <si>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</si>
  <si>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</si>
  <si>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</si>
  <si>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</si>
  <si>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</si>
  <si>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</si>
  <si>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</si>
  <si>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</si>
  <si>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</si>
  <si>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</si>
  <si>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</si>
  <si>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</si>
  <si>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</si>
  <si>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</si>
  <si>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</si>
  <si>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</si>
  <si>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</si>
  <si>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</si>
  <si>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</si>
  <si>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</si>
  <si>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</si>
  <si>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</si>
  <si>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</si>
  <si>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</si>
  <si>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</si>
  <si>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</si>
  <si>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</si>
  <si>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</si>
  <si>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</si>
  <si>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</si>
  <si>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</si>
  <si>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</si>
  <si>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</si>
  <si>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</si>
  <si>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</si>
  <si>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</si>
  <si>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</si>
  <si>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</si>
  <si>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</si>
  <si>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</si>
  <si>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</si>
  <si>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</si>
  <si>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</si>
  <si>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</si>
  <si>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</si>
  <si>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</si>
  <si>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</si>
  <si>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</si>
  <si>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</si>
  <si>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</si>
  <si>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</si>
  <si>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</si>
  <si>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</si>
  <si>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</si>
  <si>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</si>
  <si>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</si>
  <si>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</si>
  <si>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</si>
  <si>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</si>
  <si>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</si>
  <si>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</si>
  <si>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</si>
  <si>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</si>
  <si>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</si>
  <si>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</si>
  <si>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</si>
  <si>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</si>
  <si>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</si>
  <si>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</si>
  <si>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</si>
  <si>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</si>
  <si>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</si>
  <si>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</si>
  <si>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</si>
  <si>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</si>
  <si>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</si>
  <si>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</si>
  <si>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</si>
  <si>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</si>
  <si>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</si>
  <si>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</si>
  <si>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</si>
  <si>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</si>
  <si>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</si>
  <si>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</si>
  <si>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</si>
  <si>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</si>
  <si>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</si>
  <si>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</si>
  <si>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</si>
  <si>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</si>
  <si>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</si>
  <si>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</si>
  <si>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</si>
  <si>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</si>
  <si>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</si>
  <si>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</si>
  <si>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</si>
  <si>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</si>
  <si>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</si>
  <si>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</si>
  <si>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</si>
  <si>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</si>
  <si>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</si>
  <si>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</si>
  <si>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</si>
  <si>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</si>
  <si>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</si>
  <si>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</si>
  <si>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</si>
  <si>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</si>
  <si>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</si>
  <si>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</si>
  <si>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</si>
  <si>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</si>
  <si>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</si>
  <si>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</si>
  <si>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</si>
  <si>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</si>
  <si>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</si>
  <si>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</si>
  <si>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</si>
  <si>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</si>
  <si>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</si>
  <si>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</si>
  <si>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</si>
  <si>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</si>
  <si>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</si>
  <si>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</si>
  <si>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</si>
  <si>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</si>
  <si>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</si>
  <si>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</si>
  <si>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</si>
  <si>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</si>
  <si>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</si>
  <si>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</si>
  <si>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</si>
  <si>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</si>
  <si>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</si>
  <si>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</si>
  <si>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</si>
  <si>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</si>
  <si>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</si>
  <si>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</si>
  <si>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</si>
  <si>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</si>
  <si>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</si>
  <si>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</si>
  <si>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</si>
  <si>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</si>
  <si>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</si>
  <si>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</si>
  <si>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</si>
  <si>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</si>
  <si>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</si>
  <si>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</si>
  <si>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</si>
  <si>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</si>
  <si>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</si>
  <si>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</si>
  <si>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</si>
  <si>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</si>
  <si>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</si>
  <si>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</si>
  <si>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</si>
  <si>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</si>
  <si>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</si>
  <si>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</si>
  <si>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</si>
  <si>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</si>
  <si>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</si>
  <si>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</si>
  <si>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</si>
  <si>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</si>
  <si>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</si>
  <si>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</si>
  <si>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</si>
  <si>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</si>
  <si>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</si>
  <si>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</si>
  <si>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</si>
  <si>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</si>
  <si>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</si>
  <si>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</si>
  <si>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</si>
  <si>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</si>
  <si>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</si>
  <si>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</si>
  <si>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</si>
  <si>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</si>
  <si>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</si>
  <si>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</si>
  <si>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</si>
  <si>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</si>
  <si>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</si>
  <si>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</si>
  <si>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</si>
  <si>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</si>
  <si>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</si>
  <si>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</si>
  <si>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</si>
  <si>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</si>
  <si>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</si>
  <si>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</si>
  <si>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</si>
  <si>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</si>
  <si>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</si>
  <si>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</si>
  <si>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</si>
  <si>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</si>
  <si>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</si>
  <si>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</si>
  <si>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</si>
  <si>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</si>
  <si>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</si>
  <si>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</si>
  <si>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</si>
  <si>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</si>
  <si>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</si>
  <si>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</si>
  <si>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</si>
  <si>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</si>
  <si>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</si>
  <si>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</si>
  <si>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</si>
  <si>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</si>
  <si>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</si>
  <si>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</si>
  <si>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</si>
  <si>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</si>
  <si>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</si>
  <si>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</si>
  <si>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</si>
  <si>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</si>
  <si>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</si>
  <si>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</si>
  <si>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</si>
  <si>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</si>
  <si>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</si>
  <si>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</si>
  <si>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</si>
  <si>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</si>
  <si>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</si>
  <si>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</si>
  <si>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</si>
  <si>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</si>
  <si>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</si>
  <si>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</si>
  <si>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</si>
  <si>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</si>
  <si>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</si>
  <si>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</si>
  <si>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</si>
  <si>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</si>
  <si>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</si>
  <si>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</si>
  <si>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</si>
  <si>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</si>
  <si>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</si>
  <si>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</si>
  <si>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</si>
  <si>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</si>
  <si>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</si>
  <si>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</si>
  <si>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</si>
  <si>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</si>
  <si>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</si>
  <si>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</si>
  <si>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</si>
  <si>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</si>
  <si>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</si>
  <si>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</si>
  <si>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</si>
  <si>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</si>
  <si>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</si>
  <si>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</si>
  <si>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</si>
  <si>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</si>
  <si>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</si>
  <si>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</si>
  <si>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</si>
  <si>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</si>
  <si>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</si>
  <si>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</si>
  <si>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</si>
  <si>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</si>
  <si>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</si>
  <si>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</si>
  <si>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</si>
  <si>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</si>
  <si>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</si>
  <si>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</si>
  <si>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</si>
  <si>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</si>
  <si>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</si>
  <si>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</si>
  <si>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</si>
  <si>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</si>
  <si>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</si>
  <si>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</si>
  <si>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</si>
  <si>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</si>
  <si>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</si>
  <si>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</si>
  <si>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</si>
  <si>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</si>
  <si>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</si>
  <si>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</si>
  <si>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</si>
  <si>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</si>
  <si>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</si>
  <si>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</si>
  <si>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</si>
  <si>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</si>
  <si>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</si>
  <si>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</si>
  <si>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</si>
  <si>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</si>
  <si>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</si>
  <si>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</si>
  <si>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</si>
  <si>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</si>
  <si>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</si>
  <si>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</si>
  <si>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</si>
  <si>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</si>
  <si>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</si>
  <si>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</si>
  <si>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</si>
  <si>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</si>
  <si>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</si>
  <si>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</si>
  <si>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</si>
  <si>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</si>
  <si>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</si>
  <si>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</si>
  <si>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</si>
  <si>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</si>
  <si>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</si>
  <si>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</si>
  <si>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</si>
  <si>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</si>
  <si>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</si>
  <si>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</si>
  <si>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</si>
  <si>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</si>
  <si>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</si>
  <si>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</si>
  <si>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</si>
  <si>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</si>
  <si>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</si>
  <si>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</si>
  <si>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</si>
  <si>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</si>
  <si>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</si>
  <si>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</si>
  <si>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</si>
  <si>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</si>
  <si>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</si>
  <si>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</si>
  <si>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</si>
  <si>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</si>
  <si>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</si>
  <si>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</si>
  <si>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</si>
  <si>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</si>
  <si>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</si>
  <si>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</si>
  <si>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</si>
  <si>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</si>
  <si>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</si>
  <si>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</si>
  <si>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</si>
  <si>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</si>
  <si>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</si>
  <si>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</si>
  <si>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</si>
  <si>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</si>
  <si>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</si>
  <si>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</si>
  <si>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</si>
  <si>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</si>
  <si>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</si>
  <si>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</si>
  <si>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</si>
  <si>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</si>
  <si>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</si>
  <si>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</si>
  <si>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</si>
  <si>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</si>
  <si>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</si>
  <si>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</si>
  <si>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</si>
  <si>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</si>
  <si>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</si>
  <si>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</si>
  <si>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</si>
  <si>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</si>
  <si>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</si>
  <si>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</si>
  <si>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</si>
  <si>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</si>
  <si>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</si>
  <si>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</si>
  <si>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</si>
  <si>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</si>
  <si>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</si>
  <si>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</si>
  <si>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</si>
  <si>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</si>
  <si>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</si>
  <si>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</si>
  <si>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</si>
  <si>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</si>
  <si>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</si>
  <si>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</si>
  <si>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</si>
  <si>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</si>
  <si>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</si>
  <si>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</si>
  <si>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</si>
  <si>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</si>
  <si>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</si>
  <si>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</si>
  <si>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</si>
  <si>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</si>
  <si>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</si>
  <si>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</si>
  <si>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</si>
  <si>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</si>
  <si>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</si>
  <si>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</si>
  <si>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</si>
  <si>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</si>
  <si>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</si>
  <si>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</si>
  <si>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</si>
  <si>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</si>
  <si>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</si>
  <si>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</si>
  <si>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</si>
  <si>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</si>
  <si>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</si>
  <si>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</si>
  <si>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</si>
  <si>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</si>
  <si>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</si>
  <si>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</si>
  <si>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</si>
  <si>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</si>
  <si>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</si>
  <si>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</si>
  <si>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</si>
  <si>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</si>
  <si>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</si>
  <si>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</si>
  <si>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</si>
  <si>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</si>
  <si>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</si>
  <si>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</si>
  <si>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</si>
  <si>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</si>
  <si>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</si>
  <si>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</si>
  <si>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</si>
  <si>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</si>
  <si>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</si>
  <si>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</si>
  <si>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</si>
  <si>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</si>
  <si>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</si>
  <si>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</si>
  <si>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</si>
  <si>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</si>
  <si>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</si>
  <si>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</si>
  <si>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</si>
  <si>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</si>
  <si>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</si>
  <si>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</si>
  <si>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</si>
  <si>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</si>
  <si>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</si>
  <si>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</si>
  <si>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</si>
  <si>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</si>
  <si>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</si>
  <si>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</si>
  <si>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</si>
  <si>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</si>
  <si>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</si>
  <si>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</si>
  <si>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</si>
  <si>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</si>
  <si>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</si>
  <si>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</si>
  <si>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</si>
  <si>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</si>
  <si>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</si>
  <si>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</si>
  <si>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</si>
  <si>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</si>
  <si>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</si>
  <si>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</si>
  <si>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</si>
  <si>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</si>
  <si>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</si>
  <si>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</si>
  <si>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</si>
  <si>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</si>
  <si>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</si>
  <si>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</si>
  <si>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</si>
  <si>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</si>
  <si>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</si>
  <si>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</si>
  <si>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</si>
  <si>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</si>
  <si>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</si>
  <si>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</si>
  <si>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</si>
  <si>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</si>
  <si>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</si>
  <si>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</si>
  <si>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</si>
  <si>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</si>
  <si>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</si>
  <si>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</si>
  <si>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</si>
  <si>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</si>
  <si>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</si>
  <si>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</si>
  <si>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</si>
  <si>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</si>
  <si>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</si>
  <si>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</si>
  <si>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</si>
  <si>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</si>
  <si>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</si>
  <si>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</si>
  <si>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</si>
  <si>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</si>
  <si>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</si>
  <si>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</si>
  <si>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</si>
  <si>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</si>
  <si>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</si>
  <si>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</si>
  <si>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</si>
  <si>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</si>
  <si>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</si>
  <si>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</si>
  <si>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</si>
  <si>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</si>
  <si>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</si>
  <si>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</si>
  <si>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</si>
  <si>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</si>
  <si>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</si>
  <si>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</si>
  <si>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</si>
  <si>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</si>
  <si>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</si>
  <si>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</si>
  <si>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</si>
  <si>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</si>
  <si>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</si>
  <si>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</si>
  <si>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</si>
  <si>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</si>
  <si>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</si>
  <si>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</si>
  <si>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</si>
  <si>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</si>
  <si>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</si>
  <si>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</si>
  <si>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</si>
  <si>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</si>
  <si>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</si>
  <si>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</si>
  <si>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</si>
  <si>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</si>
  <si>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</si>
  <si>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</si>
  <si>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</si>
  <si>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</si>
  <si>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</si>
  <si>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</si>
  <si>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</si>
  <si>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</si>
  <si>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</si>
  <si>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</si>
  <si>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</si>
  <si>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</si>
  <si>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</si>
  <si>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</si>
  <si>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</si>
  <si>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</si>
  <si>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</si>
  <si>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</si>
  <si>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</si>
  <si>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</si>
  <si>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</si>
  <si>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</si>
  <si>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</si>
  <si>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</si>
  <si>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</si>
  <si>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</si>
  <si>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</si>
  <si>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</si>
  <si>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</si>
  <si>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</si>
  <si>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</si>
  <si>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</si>
  <si>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</si>
  <si>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</si>
  <si>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</si>
  <si>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</si>
  <si>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</si>
  <si>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</si>
  <si>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</si>
  <si>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</si>
  <si>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</si>
  <si>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</si>
  <si>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</si>
  <si>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</si>
  <si>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</si>
  <si>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</si>
  <si>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</si>
  <si>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</si>
  <si>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</si>
  <si>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</si>
  <si>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</si>
  <si>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</si>
  <si>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</si>
  <si>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</si>
  <si>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</si>
  <si>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</si>
  <si>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</si>
  <si>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</si>
  <si>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</si>
  <si>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</si>
  <si>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</si>
  <si>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</si>
  <si>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</si>
  <si>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</si>
  <si>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</si>
  <si>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</si>
  <si>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</si>
  <si>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</si>
  <si>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</si>
  <si>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</si>
  <si>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</si>
  <si>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</si>
  <si>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</si>
  <si>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</si>
  <si>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</si>
  <si>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</si>
  <si>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</si>
  <si>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</si>
  <si>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</si>
  <si>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</si>
  <si>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</si>
  <si>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</si>
  <si>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</si>
  <si>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</si>
  <si>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</si>
  <si>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</si>
  <si>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</si>
  <si>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</si>
  <si>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</si>
  <si>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</si>
  <si>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</si>
  <si>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</si>
  <si>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</si>
  <si>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</si>
  <si>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</si>
  <si>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</si>
  <si>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</si>
  <si>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</si>
  <si>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</si>
  <si>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</si>
  <si>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</si>
  <si>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</si>
  <si>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</si>
  <si>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</si>
  <si>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</si>
  <si>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</si>
  <si>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</si>
  <si>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</si>
  <si>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</si>
  <si>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</si>
  <si>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</si>
  <si>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</si>
  <si>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</si>
  <si>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</si>
  <si>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</si>
  <si>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</si>
  <si>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</si>
  <si>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</si>
  <si>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</si>
  <si>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</si>
  <si>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</si>
  <si>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</si>
  <si>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</si>
  <si>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</si>
  <si>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</si>
  <si>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</si>
  <si>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</si>
  <si>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</si>
  <si>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</si>
  <si>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</si>
  <si>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</si>
  <si>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</si>
  <si>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</si>
  <si>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</si>
  <si>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</si>
  <si>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</si>
  <si>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</si>
  <si>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</si>
  <si>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</si>
  <si>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</si>
  <si>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</si>
  <si>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</si>
  <si>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</si>
  <si>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</si>
  <si>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</si>
  <si>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</si>
  <si>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</si>
  <si>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</si>
  <si>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</si>
  <si>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</si>
  <si>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</si>
  <si>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</si>
  <si>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</si>
  <si>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</si>
  <si>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</si>
  <si>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</si>
  <si>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</si>
  <si>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</si>
  <si>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</si>
  <si>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</si>
  <si>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</si>
  <si>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</si>
  <si>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</si>
  <si>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</si>
  <si>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</si>
  <si>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</si>
  <si>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</si>
  <si>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</si>
  <si>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</si>
  <si>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</si>
  <si>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</si>
  <si>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</si>
  <si>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</si>
  <si>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</si>
  <si>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</si>
  <si>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</si>
  <si>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</si>
  <si>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</si>
  <si>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</si>
  <si>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</si>
  <si>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</si>
  <si>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</si>
  <si>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</si>
  <si>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</si>
  <si>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</si>
  <si>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</si>
  <si>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</si>
  <si>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</si>
  <si>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</si>
  <si>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</si>
  <si>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</si>
  <si>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</si>
  <si>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</si>
  <si>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</si>
  <si>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</si>
  <si>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</si>
  <si>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</si>
  <si>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</si>
  <si>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</si>
  <si>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</si>
  <si>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</si>
  <si>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</si>
  <si>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</si>
  <si>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</si>
  <si>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</si>
  <si>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</si>
  <si>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</si>
  <si>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</si>
  <si>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</si>
  <si>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</si>
  <si>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</si>
  <si>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</si>
  <si>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</si>
  <si>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</si>
  <si>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</si>
  <si>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</si>
  <si>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</si>
  <si>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</si>
  <si>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</si>
  <si>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</si>
  <si>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</si>
  <si>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</si>
  <si>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</si>
  <si>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</si>
  <si>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</si>
  <si>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</si>
  <si>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</si>
  <si>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</si>
  <si>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</si>
  <si>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</si>
  <si>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</si>
  <si>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</si>
  <si>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</si>
  <si>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</si>
  <si>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</si>
  <si>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</si>
  <si>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</si>
  <si>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</si>
  <si>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</si>
  <si>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</si>
  <si>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</si>
  <si>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</si>
  <si>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</si>
  <si>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</si>
  <si>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</si>
  <si>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</si>
  <si>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</si>
  <si>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</si>
  <si>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</si>
  <si>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</si>
  <si>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</si>
  <si>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</si>
  <si>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</si>
  <si>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</si>
  <si>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</si>
  <si>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</si>
  <si>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</si>
  <si>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</si>
  <si>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</si>
  <si>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</si>
  <si>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</si>
  <si>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</si>
  <si>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</si>
  <si>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</si>
  <si>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</si>
  <si>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</si>
  <si>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</si>
  <si>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</si>
  <si>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</si>
  <si>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</si>
  <si>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</si>
  <si>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</si>
  <si>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</si>
  <si>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</si>
  <si>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</si>
  <si>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</si>
  <si>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</si>
  <si>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</si>
  <si>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</si>
  <si>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</si>
  <si>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</si>
  <si>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</si>
  <si>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</si>
  <si>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</si>
  <si>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</si>
  <si>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</si>
  <si>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</si>
  <si>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</si>
  <si>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</si>
  <si>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</si>
  <si>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</si>
  <si>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</si>
  <si>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</si>
  <si>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</si>
  <si>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</si>
  <si>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</si>
  <si>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</si>
  <si>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</si>
  <si>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</si>
  <si>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</si>
  <si>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</si>
  <si>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</si>
  <si>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</si>
  <si>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</si>
  <si>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</si>
  <si>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</si>
  <si>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</si>
  <si>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</si>
  <si>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</si>
  <si>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</si>
  <si>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</si>
  <si>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</si>
  <si>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</si>
  <si>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</si>
  <si>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</si>
  <si>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</si>
  <si>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</si>
  <si>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</si>
  <si>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</si>
  <si>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</si>
  <si>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</si>
  <si>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</si>
  <si>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</si>
  <si>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</si>
  <si>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</si>
  <si>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</si>
  <si>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</si>
  <si>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</si>
  <si>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</si>
  <si>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</si>
  <si>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</si>
  <si>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</si>
  <si>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</si>
  <si>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</si>
  <si>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</si>
  <si>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</si>
  <si>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</si>
  <si>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</si>
  <si>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</si>
  <si>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</si>
  <si>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</si>
  <si>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</si>
  <si>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</si>
  <si>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</si>
  <si>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</si>
  <si>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</si>
  <si>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</si>
  <si>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</si>
  <si>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</si>
  <si>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</si>
  <si>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</si>
  <si>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</si>
  <si>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</si>
  <si>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</si>
  <si>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</si>
  <si>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</si>
  <si>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</si>
  <si>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</si>
  <si>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</si>
  <si>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</si>
  <si>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</si>
  <si>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</si>
  <si>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</si>
  <si>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</si>
  <si>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</si>
  <si>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</si>
  <si>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</si>
  <si>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</si>
  <si>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</si>
  <si>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</si>
  <si>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</si>
  <si>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</si>
  <si>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</si>
  <si>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</si>
  <si>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</si>
  <si>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</si>
  <si>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</si>
  <si>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</si>
  <si>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</si>
  <si>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</si>
  <si>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</si>
  <si>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</si>
  <si>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</si>
  <si>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</si>
  <si>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</si>
  <si>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</si>
  <si>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</si>
  <si>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</si>
  <si>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</si>
  <si>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</si>
  <si>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</si>
  <si>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</si>
  <si>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</si>
  <si>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</si>
  <si>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</si>
  <si>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</si>
  <si>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</si>
  <si>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</si>
  <si>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</si>
  <si>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</si>
  <si>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</si>
  <si>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</si>
  <si>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</si>
  <si>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</si>
  <si>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</si>
  <si>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</si>
  <si>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</si>
  <si>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</si>
  <si>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</si>
  <si>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</si>
  <si>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</si>
  <si>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</si>
  <si>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</si>
  <si>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</si>
  <si>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</si>
  <si>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</si>
  <si>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</si>
  <si>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</si>
  <si>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</si>
  <si>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</si>
  <si>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</si>
  <si>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</si>
  <si>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</si>
  <si>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</si>
  <si>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</si>
  <si>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</si>
  <si>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</si>
  <si>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</si>
  <si>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</si>
  <si>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</si>
  <si>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</si>
  <si>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</si>
  <si>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</si>
  <si>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</si>
  <si>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</si>
  <si>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</si>
  <si>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</si>
  <si>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</si>
  <si>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</si>
  <si>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</si>
  <si>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</si>
  <si>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</si>
  <si>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</si>
  <si>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</si>
  <si>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</si>
  <si>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</si>
  <si>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</si>
  <si>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</si>
  <si>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</si>
  <si>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</si>
  <si>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</si>
  <si>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</si>
  <si>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</si>
  <si>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</si>
  <si>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</si>
  <si>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</si>
  <si>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</si>
  <si>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</si>
  <si>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</si>
  <si>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</si>
  <si>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</si>
  <si>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</si>
  <si>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</si>
  <si>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</si>
  <si>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</si>
  <si>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</si>
  <si>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</si>
  <si>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</si>
  <si>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</si>
  <si>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</si>
  <si>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</si>
  <si>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</si>
  <si>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</si>
  <si>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</si>
  <si>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</si>
  <si>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</si>
  <si>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</si>
  <si>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</si>
  <si>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</si>
  <si>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</si>
  <si>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</si>
  <si>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</si>
  <si>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</si>
  <si>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</si>
  <si>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</si>
  <si>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</si>
  <si>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</si>
  <si>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</si>
  <si>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</si>
  <si>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</si>
  <si>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</si>
  <si>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</si>
  <si>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</si>
  <si>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</si>
  <si>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</si>
  <si>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</si>
  <si>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</si>
  <si>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</si>
  <si>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</si>
  <si>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</si>
  <si>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</si>
  <si>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</si>
  <si>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</si>
  <si>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</si>
  <si>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</si>
  <si>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</si>
  <si>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</si>
  <si>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</si>
  <si>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</si>
  <si>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</si>
  <si>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</si>
  <si>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</si>
  <si>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</si>
  <si>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</si>
  <si>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</si>
  <si>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</si>
  <si>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</si>
  <si>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</si>
  <si>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</si>
  <si>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</si>
  <si>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</si>
  <si>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</si>
  <si>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</si>
  <si>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</si>
  <si>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</si>
  <si>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</si>
  <si>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</si>
  <si>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</si>
  <si>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</si>
  <si>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</si>
  <si>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</si>
  <si>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</si>
  <si>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</si>
  <si>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</si>
  <si>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</si>
  <si>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</si>
  <si>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</si>
  <si>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</si>
  <si>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</si>
  <si>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</si>
  <si>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</si>
  <si>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</si>
  <si>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</si>
  <si>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</si>
  <si>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</si>
  <si>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</si>
  <si>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</si>
  <si>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</si>
  <si>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</si>
  <si>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</si>
  <si>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</si>
  <si>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</si>
  <si>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</si>
  <si>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</si>
  <si>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</si>
  <si>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</si>
  <si>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</si>
  <si>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</si>
  <si>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</si>
  <si>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</si>
  <si>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</si>
  <si>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</si>
  <si>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</si>
  <si>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</si>
  <si>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</si>
  <si>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</si>
  <si>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</si>
  <si>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</si>
  <si>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</si>
  <si>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</si>
  <si>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</si>
  <si>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</si>
  <si>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</si>
  <si>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</si>
  <si>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</si>
  <si>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</si>
  <si>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</si>
  <si>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</si>
  <si>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</si>
  <si>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</si>
  <si>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</si>
  <si>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</si>
  <si>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</si>
  <si>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</si>
  <si>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</si>
  <si>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</si>
  <si>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</si>
  <si>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</si>
  <si>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</si>
  <si>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</si>
  <si>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</si>
  <si>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</si>
  <si>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</si>
  <si>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</si>
  <si>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</si>
  <si>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</si>
  <si>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</si>
  <si>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</si>
  <si>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</si>
  <si>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</si>
  <si>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</si>
  <si>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</si>
  <si>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</si>
  <si>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</si>
  <si>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</si>
  <si>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</si>
  <si>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</si>
  <si>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</si>
  <si>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</si>
  <si>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</si>
  <si>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</si>
  <si>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</si>
  <si>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</si>
  <si>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</si>
  <si>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</si>
  <si>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</si>
  <si>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</si>
  <si>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</si>
  <si>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</si>
  <si>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</si>
  <si>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</si>
  <si>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</si>
  <si>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</si>
  <si>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</si>
  <si>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</si>
  <si>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</si>
  <si>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</si>
  <si>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</si>
  <si>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</si>
  <si>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</si>
  <si>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</si>
  <si>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</si>
  <si>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</si>
  <si>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</si>
  <si>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</si>
  <si>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</si>
  <si>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</si>
  <si>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</si>
  <si>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</si>
  <si>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</si>
  <si>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</si>
  <si>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</si>
  <si>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</si>
  <si>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</si>
  <si>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</si>
  <si>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</si>
  <si>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</si>
  <si>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</si>
  <si>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</si>
  <si>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</si>
  <si>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</si>
  <si>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</si>
  <si>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</si>
  <si>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</si>
  <si>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</si>
  <si>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</si>
  <si>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</si>
  <si>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</si>
  <si>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</si>
  <si>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</si>
  <si>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</si>
  <si>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</si>
  <si>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</si>
  <si>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</si>
  <si>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</si>
  <si>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</si>
  <si>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</si>
  <si>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</si>
  <si>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</si>
  <si>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</si>
  <si>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</si>
  <si>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</si>
  <si>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</si>
  <si>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</si>
  <si>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</si>
  <si>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</si>
  <si>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</si>
  <si>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</si>
  <si>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</si>
  <si>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</si>
  <si>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</si>
  <si>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</si>
  <si>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</si>
  <si>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</si>
  <si>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</si>
  <si>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</si>
  <si>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</si>
  <si>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</si>
  <si>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</si>
  <si>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</si>
  <si>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</si>
  <si>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</si>
  <si>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</si>
  <si>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</si>
  <si>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</si>
  <si>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</si>
  <si>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</si>
  <si>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</si>
  <si>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</si>
  <si>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</si>
  <si>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</si>
  <si>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</si>
  <si>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</si>
  <si>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</si>
  <si>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</si>
  <si>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</si>
  <si>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</si>
  <si>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</si>
  <si>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</si>
  <si>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</si>
  <si>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</si>
  <si>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</si>
  <si>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</si>
  <si>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</si>
  <si>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</si>
  <si>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</si>
  <si>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</si>
  <si>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</si>
  <si>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</si>
  <si>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</si>
  <si>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</si>
  <si>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</si>
  <si>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</si>
  <si>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</si>
  <si>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</si>
  <si>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</si>
  <si>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</si>
  <si>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</si>
  <si>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</si>
  <si>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</si>
  <si>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</si>
  <si>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</si>
  <si>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</si>
  <si>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</si>
  <si>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</si>
  <si>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</si>
  <si>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</si>
  <si>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</si>
  <si>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</si>
  <si>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</si>
  <si>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</si>
  <si>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</si>
  <si>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</si>
  <si>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</si>
  <si>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</si>
  <si>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</si>
  <si>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</si>
  <si>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</si>
  <si>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</si>
  <si>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</si>
  <si>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</si>
  <si>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</si>
  <si>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</si>
  <si>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</si>
  <si>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</si>
  <si>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</si>
  <si>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</si>
  <si>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</si>
  <si>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</si>
  <si>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</si>
  <si>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</si>
  <si>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</si>
  <si>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</si>
  <si>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</si>
  <si>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</si>
  <si>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</si>
  <si>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</si>
  <si>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</si>
  <si>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</si>
  <si>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</si>
  <si>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</si>
  <si>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</si>
  <si>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</si>
  <si>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</si>
  <si>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</si>
  <si>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</si>
  <si>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</si>
  <si>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</si>
  <si>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</si>
  <si>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</si>
  <si>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</si>
  <si>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</si>
  <si>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</si>
  <si>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</si>
  <si>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</si>
  <si>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</si>
  <si>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</si>
  <si>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</si>
  <si>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</si>
  <si>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</si>
  <si>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</si>
  <si>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</si>
  <si>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</si>
  <si>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</si>
  <si>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</si>
  <si>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</si>
  <si>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</si>
  <si>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</si>
  <si>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</si>
  <si>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</si>
  <si>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</si>
  <si>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</si>
  <si>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</si>
  <si>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</si>
  <si>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</si>
  <si>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</si>
  <si>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</si>
  <si>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</si>
  <si>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</si>
  <si>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</si>
  <si>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</si>
  <si>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</si>
  <si>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</si>
  <si>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</si>
  <si>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</si>
  <si>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</si>
  <si>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</si>
  <si>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</si>
  <si>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</si>
  <si>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</si>
  <si>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</si>
  <si>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</si>
  <si>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</si>
  <si>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</si>
  <si>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</si>
  <si>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</si>
  <si>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</si>
  <si>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</si>
  <si>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</si>
  <si>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</si>
  <si>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</si>
  <si>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</si>
  <si>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</si>
  <si>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</si>
  <si>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</si>
  <si>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</si>
  <si>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</si>
  <si>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</si>
  <si>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</si>
  <si>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</si>
  <si>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</si>
  <si>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</si>
  <si>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</si>
  <si>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</si>
  <si>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</si>
  <si>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</si>
  <si>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</si>
  <si>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</si>
  <si>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</si>
  <si>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</si>
  <si>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</si>
  <si>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</si>
  <si>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</si>
  <si>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</si>
  <si>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</si>
  <si>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</si>
  <si>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</si>
  <si>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</si>
  <si>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</si>
  <si>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</si>
  <si>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</si>
  <si>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</si>
  <si>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</si>
  <si>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</si>
  <si>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</si>
  <si>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</si>
  <si>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</si>
  <si>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</si>
  <si>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</si>
  <si>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</si>
  <si>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</si>
  <si>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</si>
  <si>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</si>
  <si>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</si>
  <si>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</si>
  <si>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</si>
  <si>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</si>
  <si>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</si>
  <si>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</si>
  <si>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</si>
  <si>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</si>
  <si>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</si>
  <si>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</si>
  <si>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</si>
  <si>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</si>
  <si>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</si>
  <si>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</si>
  <si>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</si>
  <si>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</si>
  <si>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</si>
  <si>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</si>
  <si>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</si>
  <si>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</si>
  <si>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</si>
  <si>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</si>
  <si>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</si>
  <si>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</si>
  <si>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</si>
  <si>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</si>
  <si>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</si>
  <si>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</si>
  <si>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</si>
  <si>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</si>
  <si>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</si>
  <si>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</si>
  <si>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</si>
  <si>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</si>
  <si>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</si>
  <si>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</si>
  <si>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</si>
  <si>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</si>
  <si>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</si>
  <si>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</si>
  <si>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</si>
  <si>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</si>
  <si>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</si>
  <si>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</si>
  <si>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</si>
  <si>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</si>
  <si>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</si>
  <si>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</si>
  <si>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</si>
  <si>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</si>
  <si>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</si>
  <si>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</si>
  <si>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</si>
  <si>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</si>
  <si>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</si>
  <si>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</si>
  <si>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</si>
  <si>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</si>
  <si>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</si>
  <si>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</si>
  <si>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</si>
  <si>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</si>
  <si>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</si>
  <si>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</si>
  <si>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</si>
  <si>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</si>
  <si>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</si>
  <si>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</si>
  <si>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</si>
  <si>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</si>
  <si>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</si>
  <si>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</si>
  <si>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</si>
  <si>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</si>
  <si>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</si>
  <si>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</si>
  <si>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</si>
  <si>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</si>
  <si>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</si>
  <si>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</si>
  <si>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</si>
  <si>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</si>
  <si>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</si>
  <si>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</si>
  <si>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</si>
  <si>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</si>
  <si>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</si>
  <si>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</si>
  <si>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</si>
  <si>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</si>
  <si>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</si>
  <si>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</si>
  <si>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</si>
  <si>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</si>
  <si>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</si>
  <si>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</si>
  <si>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</si>
  <si>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</si>
  <si>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</si>
  <si>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</si>
  <si>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</si>
  <si>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</si>
  <si>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</si>
  <si>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</si>
  <si>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</si>
  <si>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</si>
  <si>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</si>
  <si>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</si>
  <si>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</si>
  <si>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</si>
  <si>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</si>
  <si>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</si>
  <si>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</si>
  <si>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</si>
  <si>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</si>
  <si>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</si>
  <si>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</si>
  <si>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</si>
  <si>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</si>
  <si>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</si>
  <si>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</si>
  <si>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</si>
  <si>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</si>
  <si>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</si>
  <si>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</si>
  <si>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</si>
  <si>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</si>
  <si>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</si>
  <si>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</si>
  <si>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</si>
  <si>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</si>
  <si>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</si>
  <si>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</si>
  <si>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</si>
  <si>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</si>
  <si>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</si>
  <si>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</si>
  <si>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</si>
  <si>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</si>
  <si>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</si>
  <si>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</si>
  <si>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</si>
  <si>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</si>
  <si>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</si>
  <si>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</si>
  <si>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</si>
  <si>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</si>
  <si>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</si>
  <si>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</si>
  <si>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</si>
  <si>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</si>
  <si>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</si>
  <si>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</si>
  <si>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</si>
  <si>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</si>
  <si>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</si>
  <si>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</si>
  <si>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</si>
  <si>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</si>
  <si>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</si>
  <si>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</si>
  <si>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</si>
  <si>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</si>
  <si>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</si>
  <si>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</si>
  <si>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</si>
  <si>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</si>
  <si>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</si>
  <si>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</si>
  <si>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</si>
  <si>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</si>
  <si>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</si>
  <si>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</si>
  <si>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</si>
  <si>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</si>
  <si>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</si>
  <si>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</si>
  <si>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</si>
  <si>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</si>
  <si>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</si>
  <si>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</si>
  <si>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</si>
  <si>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</si>
  <si>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</si>
  <si>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</si>
  <si>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</si>
  <si>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</si>
  <si>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</si>
  <si>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</si>
  <si>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</si>
  <si>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</si>
  <si>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</si>
  <si>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</si>
  <si>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</si>
  <si>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</si>
  <si>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</si>
  <si>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</si>
  <si>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</si>
  <si>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</si>
  <si>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</si>
  <si>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</si>
  <si>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</si>
  <si>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</si>
  <si>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</si>
  <si>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</si>
  <si>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</si>
  <si>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</si>
  <si>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</si>
  <si>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</si>
  <si>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</si>
  <si>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</si>
  <si>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</si>
  <si>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</si>
  <si>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</si>
  <si>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</si>
  <si>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</si>
  <si>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</si>
  <si>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</si>
  <si>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</si>
  <si>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</si>
  <si>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</si>
  <si>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</si>
  <si>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</si>
  <si>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</si>
  <si>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</si>
  <si>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</si>
  <si>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</si>
  <si>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</si>
  <si>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</si>
  <si>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</si>
  <si>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</si>
  <si>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</si>
  <si>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</si>
  <si>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</si>
  <si>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</si>
  <si>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</si>
  <si>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</si>
  <si>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</si>
  <si>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</si>
  <si>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</si>
  <si>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</si>
  <si>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</si>
  <si>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</si>
  <si>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</si>
  <si>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</si>
  <si>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</si>
  <si>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</si>
  <si>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</si>
  <si>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</si>
  <si>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</si>
  <si>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</si>
  <si>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</si>
  <si>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</si>
  <si>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</si>
  <si>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</si>
  <si>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</si>
  <si>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</si>
  <si>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</si>
  <si>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</si>
  <si>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</si>
  <si>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</si>
  <si>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</si>
  <si>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</si>
  <si>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</si>
  <si>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</si>
  <si>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</si>
  <si>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</si>
  <si>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</si>
  <si>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</si>
  <si>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</si>
  <si>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</si>
  <si>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</si>
  <si>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</si>
  <si>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</si>
  <si>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</si>
  <si>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</si>
  <si>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</si>
  <si>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</si>
  <si>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</si>
  <si>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</si>
  <si>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</si>
  <si>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</si>
  <si>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</si>
  <si>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</si>
  <si>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</si>
  <si>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</si>
  <si>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</si>
  <si>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</si>
  <si>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</si>
  <si>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</si>
  <si>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</si>
  <si>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</si>
  <si>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</si>
  <si>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</si>
  <si>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</si>
  <si>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</si>
  <si>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</si>
  <si>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</si>
  <si>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</si>
  <si>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</si>
  <si>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</si>
  <si>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</si>
  <si>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</si>
  <si>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</si>
  <si>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</si>
  <si>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</si>
  <si>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</si>
  <si>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</si>
  <si>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</si>
  <si>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</si>
  <si>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</si>
  <si>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</si>
  <si>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</si>
  <si>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</si>
  <si>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</si>
  <si>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</si>
  <si>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</si>
  <si>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</si>
  <si>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</si>
  <si>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</si>
  <si>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</si>
  <si>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</si>
  <si>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</si>
  <si>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</si>
  <si>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</si>
  <si>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</si>
  <si>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</si>
  <si>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</si>
  <si>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</si>
  <si>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</si>
  <si>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</si>
  <si>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</si>
  <si>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</si>
  <si>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</si>
  <si>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</si>
  <si>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</si>
  <si>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</si>
  <si>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</si>
  <si>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</si>
  <si>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</si>
  <si>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</si>
  <si>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</si>
  <si>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</si>
  <si>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</si>
  <si>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</si>
  <si>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</si>
  <si>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</si>
  <si>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</si>
  <si>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</si>
  <si>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</si>
  <si>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</si>
  <si>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</si>
  <si>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</si>
  <si>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</si>
  <si>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</si>
  <si>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</si>
  <si>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</si>
  <si>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</si>
  <si>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</si>
  <si>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</si>
  <si>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</si>
  <si>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</si>
  <si>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</si>
  <si>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</si>
  <si>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</si>
  <si>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</si>
  <si>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</si>
  <si>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</si>
  <si>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</si>
  <si>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</si>
  <si>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</si>
  <si>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</si>
  <si>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</si>
  <si>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</si>
  <si>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</si>
  <si>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</si>
  <si>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</si>
  <si>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</si>
  <si>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</si>
  <si>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</si>
  <si>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</si>
  <si>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</si>
  <si>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</si>
  <si>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</si>
  <si>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</si>
  <si>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</si>
  <si>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</si>
  <si>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</si>
  <si>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</si>
  <si>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</si>
  <si>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</si>
  <si>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</si>
  <si>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</si>
  <si>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</si>
  <si>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</si>
  <si>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</si>
  <si>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</si>
  <si>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</si>
  <si>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</si>
  <si>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</si>
  <si>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</si>
  <si>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</si>
  <si>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</si>
  <si>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</si>
  <si>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</si>
  <si>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</si>
  <si>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</si>
  <si>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</si>
  <si>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</si>
  <si>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</si>
  <si>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</si>
  <si>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</si>
  <si>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</si>
  <si>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</si>
  <si>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</si>
  <si>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</si>
  <si>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</si>
  <si>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</si>
  <si>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</si>
  <si>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</si>
  <si>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</si>
  <si>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</si>
  <si>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</si>
  <si>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</si>
  <si>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</si>
  <si>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</si>
  <si>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</si>
  <si>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</si>
  <si>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</si>
  <si>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</si>
  <si>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</si>
  <si>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</si>
  <si>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</si>
  <si>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</si>
  <si>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</si>
  <si>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</si>
  <si>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</si>
  <si>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</si>
  <si>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</si>
  <si>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</si>
  <si>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</si>
  <si>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</si>
  <si>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</si>
  <si>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</si>
  <si>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</si>
  <si>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</si>
  <si>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</si>
  <si>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</si>
  <si>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</si>
  <si>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</si>
  <si>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</si>
  <si>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</si>
  <si>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</si>
  <si>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</si>
  <si>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</si>
  <si>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</si>
  <si>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</si>
  <si>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</si>
  <si>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</si>
  <si>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</si>
  <si>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</si>
  <si>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</si>
  <si>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</si>
  <si>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</si>
  <si>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</si>
  <si>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</si>
  <si>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</si>
  <si>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</si>
  <si>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</si>
  <si>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</si>
  <si>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</si>
  <si>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</si>
  <si>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</si>
  <si>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</si>
  <si>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</si>
  <si>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</si>
  <si>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</si>
  <si>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</si>
  <si>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</si>
  <si>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</si>
  <si>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</si>
  <si>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</si>
  <si>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</si>
  <si>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</si>
  <si>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</si>
  <si>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</si>
  <si>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</si>
  <si>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</si>
  <si>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</si>
  <si>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</si>
  <si>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</si>
  <si>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</si>
  <si>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</si>
  <si>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</si>
  <si>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</si>
  <si>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</si>
  <si>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</si>
  <si>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</si>
  <si>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</si>
  <si>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</si>
  <si>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</si>
  <si>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</si>
  <si>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</si>
  <si>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</si>
  <si>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</si>
  <si>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</si>
  <si>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</si>
  <si>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</si>
  <si>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</si>
  <si>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</si>
  <si>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</si>
  <si>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</si>
  <si>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</si>
  <si>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</si>
  <si>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</si>
  <si>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</si>
  <si>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</si>
  <si>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</si>
  <si>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</si>
  <si>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</si>
  <si>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</si>
  <si>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</si>
  <si>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</si>
  <si>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</si>
  <si>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</si>
  <si>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</si>
  <si>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</si>
  <si>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</si>
  <si>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</si>
  <si>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</si>
  <si>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</si>
  <si>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</si>
  <si>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</si>
  <si>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</si>
  <si>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</si>
  <si>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</si>
  <si>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</si>
  <si>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</si>
  <si>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</si>
  <si>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</si>
  <si>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</si>
  <si>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</si>
  <si>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</si>
  <si>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</si>
  <si>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</si>
  <si>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</si>
  <si>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</si>
  <si>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</si>
  <si>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</si>
  <si>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</si>
  <si>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</si>
  <si>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</si>
  <si>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</si>
  <si>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</si>
  <si>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</si>
  <si>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</si>
  <si>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</si>
  <si>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</si>
  <si>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</si>
  <si>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</si>
  <si>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</si>
  <si>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</si>
  <si>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</si>
  <si>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</si>
  <si>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</si>
  <si>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</si>
  <si>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</si>
  <si>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</si>
  <si>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</si>
  <si>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</si>
  <si>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</si>
  <si>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</si>
  <si>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</si>
  <si>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</si>
  <si>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</si>
  <si>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</si>
  <si>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</si>
  <si>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</si>
  <si>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</si>
  <si>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</si>
  <si>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</si>
  <si>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</si>
  <si>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</si>
  <si>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</si>
  <si>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</si>
  <si>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</si>
  <si>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</si>
  <si>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</si>
  <si>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</si>
  <si>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</si>
  <si>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</si>
  <si>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</si>
  <si>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</si>
  <si>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</si>
  <si>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</si>
  <si>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</si>
  <si>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</si>
  <si>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</si>
  <si>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</si>
  <si>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</si>
  <si>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</si>
  <si>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</si>
  <si>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</si>
  <si>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</si>
  <si>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</si>
  <si>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</si>
  <si>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</si>
  <si>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</si>
  <si>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</si>
  <si>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</si>
  <si>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</si>
  <si>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</si>
  <si>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</si>
  <si>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</si>
  <si>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</si>
  <si>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</si>
  <si>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</si>
  <si>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</si>
  <si>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</si>
  <si>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</si>
  <si>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</si>
  <si>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</si>
  <si>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</si>
  <si>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</si>
  <si>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</si>
  <si>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</si>
  <si>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</si>
  <si>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</si>
  <si>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</si>
  <si>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</si>
  <si>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</si>
  <si>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</si>
  <si>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</si>
  <si>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</si>
  <si>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</si>
  <si>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</si>
  <si>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</si>
  <si>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</si>
  <si>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</si>
  <si>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</si>
  <si>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</si>
  <si>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</si>
  <si>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</si>
  <si>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</si>
  <si>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</si>
  <si>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</si>
  <si>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</si>
  <si>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</si>
  <si>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</si>
  <si>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</si>
  <si>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</si>
  <si>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</si>
  <si>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</si>
  <si>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</si>
  <si>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</si>
  <si>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</si>
  <si>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</si>
  <si>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</si>
  <si>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</si>
  <si>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</si>
  <si>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</si>
  <si>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</si>
  <si>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</si>
  <si>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</si>
  <si>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</si>
  <si>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</si>
  <si>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</si>
  <si>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</si>
  <si>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</si>
  <si>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</si>
  <si>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</si>
  <si>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</si>
  <si>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</si>
  <si>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</si>
  <si>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</si>
  <si>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</si>
  <si>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</si>
  <si>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</si>
  <si>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</si>
  <si>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</si>
  <si>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</si>
  <si>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</si>
  <si>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</si>
  <si>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</si>
  <si>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</si>
  <si>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</si>
  <si>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</si>
  <si>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</si>
  <si>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</si>
  <si>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</si>
  <si>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</si>
  <si>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</si>
  <si>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</si>
  <si>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</si>
  <si>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</si>
  <si>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</si>
  <si>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</si>
  <si>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</si>
  <si>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</si>
  <si>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</si>
  <si>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</si>
  <si>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</si>
  <si>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</si>
  <si>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</si>
  <si>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</si>
  <si>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</si>
  <si>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</si>
  <si>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</si>
  <si>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</si>
  <si>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</si>
  <si>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</si>
  <si>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</si>
  <si>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</si>
  <si>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</si>
  <si>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</si>
  <si>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</si>
  <si>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</si>
  <si>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</si>
  <si>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</si>
  <si>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</si>
  <si>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</si>
  <si>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</si>
  <si>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</si>
  <si>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</si>
  <si>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</si>
  <si>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</si>
  <si>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</si>
  <si>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</si>
  <si>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</si>
  <si>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</si>
  <si>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</si>
  <si>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</si>
  <si>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</si>
  <si>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</si>
  <si>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</si>
  <si>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</si>
  <si>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</si>
  <si>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</si>
  <si>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</si>
  <si>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</si>
  <si>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</si>
  <si>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</si>
  <si>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</si>
  <si>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</si>
  <si>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</si>
  <si>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</si>
  <si>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</si>
  <si>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</si>
  <si>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</si>
  <si>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</si>
  <si>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</si>
  <si>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</si>
  <si>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</si>
  <si>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</si>
  <si>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</si>
  <si>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</si>
  <si>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</si>
  <si>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</si>
  <si>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</si>
  <si>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</si>
  <si>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</si>
  <si>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</si>
  <si>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</si>
  <si>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</si>
  <si>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</si>
  <si>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</si>
  <si>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</si>
  <si>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</si>
  <si>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</si>
  <si>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</si>
  <si>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</si>
  <si>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</si>
  <si>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</si>
  <si>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</si>
  <si>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</si>
  <si>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</si>
  <si>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</si>
  <si>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</si>
  <si>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</si>
  <si>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</si>
  <si>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</si>
  <si>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</si>
  <si>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</si>
  <si>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</si>
  <si>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</si>
  <si>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</si>
  <si>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</si>
  <si>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</si>
  <si>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</si>
  <si>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</si>
  <si>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</si>
  <si>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</si>
  <si>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</si>
  <si>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</si>
  <si>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</si>
  <si>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</si>
  <si>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</si>
  <si>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</si>
  <si>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</si>
  <si>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</si>
  <si>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</si>
  <si>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</si>
  <si>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</si>
  <si>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</si>
  <si>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</si>
  <si>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</si>
  <si>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</si>
  <si>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</si>
  <si>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</si>
  <si>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</si>
  <si>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</si>
  <si>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</si>
  <si>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</si>
  <si>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</si>
  <si>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</si>
  <si>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</si>
  <si>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</si>
  <si>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</si>
  <si>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</si>
  <si>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</si>
  <si>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</si>
  <si>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</si>
  <si>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</si>
  <si>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</si>
  <si>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</si>
  <si>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</si>
  <si>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</si>
  <si>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</si>
  <si>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</si>
  <si>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</si>
  <si>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</si>
  <si>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</si>
  <si>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</si>
  <si>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</si>
  <si>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</si>
  <si>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</si>
  <si>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</si>
  <si>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</si>
  <si>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</si>
  <si>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</si>
  <si>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</si>
  <si>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</si>
  <si>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</si>
  <si>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</si>
  <si>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</si>
  <si>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</si>
  <si>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</si>
  <si>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</si>
  <si>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</si>
  <si>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</si>
  <si>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</si>
  <si>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</si>
  <si>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</si>
  <si>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</si>
  <si>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</si>
  <si>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</si>
  <si>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</si>
  <si>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</si>
  <si>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</si>
  <si>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</si>
  <si>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</si>
  <si>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</si>
  <si>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</si>
  <si>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</si>
  <si>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</si>
  <si>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</si>
  <si>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</si>
  <si>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</si>
  <si>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</si>
  <si>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</si>
  <si>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</si>
  <si>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</si>
  <si>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</si>
  <si>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</si>
  <si>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</si>
  <si>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</si>
  <si>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</si>
  <si>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</si>
  <si>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</si>
  <si>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</si>
  <si>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</si>
  <si>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</si>
  <si>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</si>
  <si>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</si>
  <si>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</si>
  <si>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</si>
  <si>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</si>
  <si>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</si>
  <si>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</si>
  <si>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</si>
  <si>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</si>
  <si>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</si>
  <si>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</si>
  <si>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</si>
  <si>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</si>
  <si>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</si>
  <si>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</si>
  <si>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</si>
  <si>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</si>
  <si>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</si>
  <si>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</si>
  <si>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</si>
  <si>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</si>
  <si>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</si>
  <si>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</si>
  <si>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</si>
  <si>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</si>
  <si>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</si>
  <si>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</si>
  <si>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</si>
  <si>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</si>
  <si>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</si>
  <si>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</si>
  <si>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</si>
  <si>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</si>
  <si>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</si>
  <si>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</si>
  <si>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</si>
  <si>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</si>
  <si>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</si>
  <si>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</si>
  <si>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</si>
  <si>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</si>
  <si>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</si>
  <si>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</si>
  <si>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</si>
  <si>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</si>
  <si>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</si>
  <si>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</si>
  <si>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</si>
  <si>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</si>
  <si>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</si>
  <si>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</si>
  <si>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</si>
  <si>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</si>
  <si>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</si>
  <si>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</si>
  <si>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</si>
  <si>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</si>
  <si>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</si>
  <si>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</si>
  <si>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</si>
  <si>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</si>
  <si>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</si>
  <si>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</si>
  <si>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</si>
  <si>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</si>
  <si>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</si>
  <si>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</si>
  <si>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</si>
  <si>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</si>
  <si>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</si>
  <si>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</si>
  <si>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</si>
  <si>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</si>
  <si>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</si>
  <si>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</si>
  <si>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</si>
  <si>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</si>
  <si>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</si>
  <si>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</si>
  <si>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</si>
  <si>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</si>
  <si>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</si>
  <si>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</si>
  <si>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</si>
  <si>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</si>
  <si>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</si>
  <si>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</si>
  <si>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</si>
  <si>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</si>
  <si>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</si>
  <si>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</si>
  <si>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</si>
  <si>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</si>
  <si>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</si>
  <si>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</si>
  <si>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</si>
  <si>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</si>
  <si>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</si>
  <si>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</si>
  <si>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</si>
  <si>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</si>
  <si>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</si>
  <si>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</si>
  <si>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</si>
  <si>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</si>
  <si>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</si>
  <si>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</si>
  <si>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</si>
  <si>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</si>
  <si>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</si>
  <si>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</si>
  <si>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</si>
  <si>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</si>
  <si>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</si>
  <si>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</si>
  <si>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</si>
  <si>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</si>
  <si>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</si>
  <si>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</si>
  <si>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</si>
  <si>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</si>
  <si>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</si>
  <si>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</si>
  <si>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</si>
  <si>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</si>
  <si>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</si>
  <si>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</si>
  <si>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</si>
  <si>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</si>
  <si>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</si>
  <si>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</si>
  <si>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</si>
  <si>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</si>
  <si>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</si>
  <si>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</si>
  <si>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</si>
  <si>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</si>
  <si>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</si>
  <si>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</si>
  <si>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</si>
  <si>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</si>
  <si>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</si>
  <si>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</si>
  <si>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</si>
  <si>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</si>
  <si>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</si>
  <si>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</si>
  <si>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</si>
  <si>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</si>
  <si>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</si>
  <si>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</si>
  <si>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</si>
  <si>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</si>
  <si>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</si>
  <si>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</si>
  <si>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</si>
  <si>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</si>
  <si>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</si>
  <si>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</si>
  <si>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</si>
  <si>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</si>
  <si>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</si>
  <si>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</si>
  <si>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</si>
  <si>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</si>
  <si>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</si>
  <si>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</si>
  <si>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</si>
  <si>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</si>
  <si>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</si>
  <si>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</si>
  <si>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</si>
  <si>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</si>
  <si>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</si>
  <si>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</si>
  <si>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</si>
  <si>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</si>
  <si>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</si>
  <si>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</si>
  <si>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</si>
  <si>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</si>
  <si>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</si>
  <si>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</si>
  <si>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</si>
  <si>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</si>
  <si>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</si>
  <si>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</si>
  <si>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</si>
  <si>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</si>
  <si>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</si>
  <si>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</si>
  <si>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</si>
  <si>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</si>
  <si>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</si>
  <si>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</si>
  <si>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</si>
  <si>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</si>
  <si>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</si>
  <si>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</si>
  <si>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</si>
  <si>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</si>
  <si>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</si>
  <si>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</si>
  <si>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</si>
  <si>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</si>
  <si>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</si>
  <si>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</si>
  <si>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</si>
  <si>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</si>
  <si>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</si>
  <si>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</si>
  <si>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</si>
  <si>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</si>
  <si>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</si>
  <si>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</si>
  <si>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</si>
  <si>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</si>
  <si>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</si>
  <si>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</si>
  <si>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</si>
  <si>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</si>
  <si>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</si>
  <si>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</si>
  <si>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</si>
  <si>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</si>
  <si>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</si>
  <si>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</si>
  <si>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</si>
  <si>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</si>
  <si>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</si>
  <si>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</si>
  <si>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</si>
  <si>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</si>
  <si>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</si>
  <si>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</si>
  <si>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</si>
  <si>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</si>
  <si>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</si>
  <si>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</si>
  <si>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</si>
  <si>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</si>
  <si>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</si>
  <si>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</si>
  <si>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</si>
  <si>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</si>
  <si>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</si>
  <si>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</si>
  <si>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</si>
  <si>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</si>
  <si>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</si>
  <si>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</si>
  <si>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</si>
  <si>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</si>
  <si>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</si>
  <si>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</si>
  <si>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</si>
  <si>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</si>
  <si>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</si>
  <si>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</si>
  <si>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</si>
  <si>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</si>
  <si>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</si>
  <si>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</si>
  <si>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</si>
  <si>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</si>
  <si>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</si>
  <si>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</si>
  <si>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</si>
  <si>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</si>
  <si>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</si>
  <si>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</si>
  <si>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</si>
  <si>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</si>
  <si>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</si>
  <si>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</si>
  <si>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</si>
  <si>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</si>
  <si>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</si>
  <si>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</si>
  <si>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</si>
  <si>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</si>
  <si>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</si>
  <si>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</si>
  <si>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</si>
  <si>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</si>
  <si>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</si>
  <si>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</si>
  <si>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</si>
  <si>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</si>
  <si>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</si>
  <si>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</si>
  <si>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</si>
  <si>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</si>
  <si>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</si>
  <si>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</si>
  <si>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</si>
  <si>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</si>
  <si>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</si>
  <si>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</si>
  <si>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</si>
  <si>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</si>
  <si>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</si>
  <si>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</si>
  <si>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</si>
  <si>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</si>
  <si>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</si>
  <si>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</si>
  <si>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</si>
  <si>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</si>
  <si>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</si>
  <si>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</si>
  <si>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</si>
  <si>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</si>
  <si>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</si>
  <si>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</si>
  <si>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</si>
  <si>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</si>
  <si>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</si>
  <si>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</si>
  <si>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</si>
  <si>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</si>
  <si>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</si>
  <si>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</si>
  <si>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</si>
  <si>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</si>
  <si>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</si>
  <si>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</si>
  <si>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</si>
  <si>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</si>
  <si>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</si>
  <si>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</si>
  <si>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</si>
  <si>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</si>
  <si>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</si>
  <si>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</si>
  <si>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</si>
  <si>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</si>
  <si>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</si>
  <si>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</si>
  <si>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</si>
  <si>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</si>
  <si>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</si>
  <si>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</si>
  <si>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</si>
  <si>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</si>
  <si>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</si>
  <si>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</si>
  <si>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</si>
  <si>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</si>
  <si>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</si>
  <si>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</si>
  <si>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</si>
  <si>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</si>
  <si>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</si>
  <si>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</si>
  <si>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</si>
  <si>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</si>
  <si>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</si>
  <si>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</si>
  <si>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</si>
  <si>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</si>
  <si>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</si>
  <si>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</si>
  <si>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</si>
  <si>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</si>
  <si>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</si>
  <si>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</si>
  <si>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</si>
  <si>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</si>
  <si>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</si>
  <si>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</si>
  <si>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</si>
  <si>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</si>
  <si>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</si>
  <si>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</si>
  <si>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</si>
  <si>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</si>
  <si>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</si>
  <si>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</si>
  <si>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</si>
  <si>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</si>
  <si>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</si>
  <si>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</si>
  <si>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</si>
  <si>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</si>
  <si>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</si>
  <si>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</si>
  <si>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</si>
  <si>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</si>
  <si>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</si>
  <si>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</si>
  <si>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</si>
  <si>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</si>
  <si>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</si>
  <si>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</si>
  <si>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</si>
  <si>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</si>
  <si>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</si>
  <si>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</si>
  <si>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</si>
  <si>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</si>
  <si>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</si>
  <si>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</si>
  <si>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</si>
  <si>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</si>
  <si>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</si>
  <si>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</si>
  <si>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</si>
  <si>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</si>
  <si>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</si>
  <si>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</si>
  <si>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</si>
  <si>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</si>
  <si>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</si>
  <si>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</si>
  <si>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</si>
  <si>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</si>
  <si>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</si>
  <si>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</si>
  <si>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</si>
  <si>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</si>
  <si>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</si>
  <si>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</si>
  <si>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</si>
  <si>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</si>
  <si>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</si>
  <si>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</si>
  <si>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</si>
  <si>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</si>
  <si>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</si>
  <si>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</si>
  <si>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</si>
  <si>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</si>
  <si>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</si>
  <si>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</si>
  <si>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</si>
  <si>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</si>
  <si>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</si>
  <si>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</si>
  <si>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</si>
  <si>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</si>
  <si>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</si>
  <si>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</si>
  <si>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</si>
  <si>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</si>
  <si>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</si>
  <si>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</si>
  <si>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</si>
  <si>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</si>
  <si>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</si>
  <si>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</si>
  <si>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</si>
  <si>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</si>
  <si>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</si>
  <si>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</si>
  <si>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</si>
  <si>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</si>
  <si>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</si>
  <si>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</si>
  <si>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</si>
  <si>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</si>
  <si>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</si>
  <si>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</si>
  <si>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</si>
  <si>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</si>
  <si>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</si>
  <si>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</si>
  <si>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</si>
  <si>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</si>
  <si>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</si>
  <si>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</si>
  <si>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</si>
  <si>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</si>
  <si>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</si>
  <si>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</si>
  <si>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</si>
  <si>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</si>
  <si>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</si>
  <si>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</si>
  <si>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</si>
  <si>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</si>
  <si>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</si>
  <si>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</si>
  <si>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</si>
  <si>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</si>
  <si>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</si>
  <si>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</si>
  <si>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</si>
  <si>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</si>
  <si>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</si>
  <si>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</si>
  <si>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</si>
  <si>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</si>
  <si>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</si>
  <si>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</si>
  <si>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</si>
  <si>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</si>
  <si>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</si>
  <si>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</si>
  <si>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</si>
  <si>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</si>
  <si>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</si>
  <si>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</si>
  <si>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</si>
  <si>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</si>
  <si>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</si>
  <si>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</si>
  <si>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</si>
  <si>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</si>
  <si>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</si>
  <si>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</si>
  <si>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</si>
  <si>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</si>
  <si>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</si>
  <si>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</si>
  <si>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</si>
  <si>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</si>
  <si>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</si>
  <si>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</si>
  <si>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</si>
  <si>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</si>
  <si>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</si>
  <si>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</si>
  <si>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</si>
  <si>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</si>
  <si>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</si>
  <si>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</si>
  <si>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</si>
  <si>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</si>
  <si>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</si>
  <si>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</si>
  <si>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</si>
  <si>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</si>
  <si>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</si>
  <si>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</si>
  <si>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</si>
  <si>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</si>
  <si>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</si>
  <si>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</si>
  <si>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</si>
  <si>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</si>
  <si>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</si>
  <si>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</si>
  <si>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</si>
  <si>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</si>
  <si>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</si>
  <si>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</si>
  <si>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</si>
  <si>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</si>
  <si>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</si>
  <si>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</si>
  <si>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</si>
  <si>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</si>
  <si>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</si>
  <si>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</si>
  <si>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</si>
  <si>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</si>
  <si>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</si>
  <si>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</si>
  <si>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</si>
  <si>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</si>
  <si>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</si>
  <si>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</si>
  <si>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</si>
  <si>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</si>
  <si>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</si>
  <si>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</si>
  <si>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</si>
  <si>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</si>
  <si>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</si>
  <si>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</si>
  <si>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</si>
  <si>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</si>
  <si>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</si>
  <si>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</si>
  <si>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</si>
  <si>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</si>
  <si>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</si>
  <si>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</si>
  <si>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</si>
  <si>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</si>
  <si>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</si>
  <si>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</si>
  <si>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</si>
  <si>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</si>
  <si>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</si>
  <si>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</si>
  <si>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</si>
  <si>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</si>
  <si>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</si>
  <si>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</si>
  <si>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</si>
  <si>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</si>
  <si>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</si>
  <si>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</si>
  <si>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</si>
  <si>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</si>
  <si>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</si>
  <si>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</si>
  <si>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</si>
  <si>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</si>
  <si>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</si>
  <si>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</si>
  <si>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</si>
  <si>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</si>
  <si>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</si>
  <si>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</si>
  <si>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</si>
  <si>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</si>
  <si>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</si>
  <si>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</si>
  <si>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</si>
  <si>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</si>
  <si>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</si>
  <si>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</si>
  <si>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</si>
  <si>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</si>
  <si>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</si>
  <si>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</si>
  <si>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</si>
  <si>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</si>
  <si>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</si>
  <si>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</si>
  <si>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</si>
  <si>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</si>
  <si>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</si>
  <si>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</si>
  <si>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</si>
  <si>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</si>
  <si>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</si>
  <si>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</si>
  <si>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</si>
  <si>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</si>
  <si>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</si>
  <si>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</si>
  <si>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</si>
  <si>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</si>
  <si>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</si>
  <si>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</si>
  <si>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</si>
  <si>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</si>
  <si>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</si>
  <si>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</si>
  <si>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</si>
  <si>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</si>
  <si>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</si>
  <si>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</si>
  <si>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</si>
  <si>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</si>
  <si>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</si>
  <si>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</si>
  <si>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</si>
  <si>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</si>
  <si>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</si>
  <si>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</si>
  <si>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</si>
  <si>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</si>
  <si>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</si>
  <si>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</si>
  <si>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</si>
  <si>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</si>
  <si>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</si>
  <si>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</si>
  <si>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</si>
  <si>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</si>
  <si>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</si>
  <si>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</si>
  <si>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</si>
  <si>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</si>
  <si>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</si>
  <si>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</si>
  <si>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</si>
  <si>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</si>
  <si>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</si>
  <si>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</si>
  <si>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</si>
  <si>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</si>
  <si>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</si>
  <si>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</si>
  <si>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</si>
  <si>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</si>
  <si>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</si>
  <si>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</si>
  <si>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</si>
  <si>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</si>
  <si>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</si>
  <si>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</si>
  <si>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</si>
  <si>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</si>
  <si>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</si>
  <si>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</si>
  <si>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</si>
  <si>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</si>
  <si>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</si>
  <si>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</si>
  <si>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</si>
  <si>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</si>
  <si>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</si>
  <si>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</si>
  <si>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</si>
  <si>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</si>
  <si>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</si>
  <si>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</si>
  <si>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</si>
  <si>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</si>
  <si>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</si>
  <si>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</si>
  <si>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</si>
  <si>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</si>
  <si>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</si>
  <si>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</si>
  <si>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</si>
  <si>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</si>
  <si>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</si>
  <si>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</si>
  <si>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</si>
  <si>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</si>
  <si>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</si>
  <si>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</si>
  <si>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</si>
  <si>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</si>
  <si>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</si>
  <si>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</si>
  <si>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</si>
  <si>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</si>
  <si>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</si>
  <si>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</si>
  <si>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</si>
  <si>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</si>
  <si>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</si>
  <si>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</si>
  <si>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</si>
  <si>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</si>
  <si>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</si>
  <si>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</si>
  <si>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</si>
  <si>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</si>
  <si>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</si>
  <si>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</si>
  <si>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</si>
  <si>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</si>
  <si>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</si>
  <si>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</si>
  <si>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</si>
  <si>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</si>
  <si>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</si>
  <si>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</si>
  <si>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</si>
  <si>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</si>
  <si>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</si>
  <si>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</si>
  <si>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</si>
  <si>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</si>
  <si>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</si>
  <si>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</si>
  <si>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</si>
  <si>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</si>
  <si>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</si>
  <si>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</si>
  <si>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</si>
  <si>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</si>
  <si>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</si>
  <si>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</si>
  <si>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</si>
  <si>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</si>
  <si>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</si>
  <si>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</si>
  <si>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</si>
  <si>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</si>
  <si>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</si>
  <si>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</si>
  <si>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</si>
  <si>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</si>
  <si>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</si>
  <si>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</si>
  <si>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</si>
  <si>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</si>
  <si>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</si>
  <si>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</si>
  <si>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</si>
  <si>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</si>
  <si>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</si>
  <si>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</si>
  <si>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</si>
  <si>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</si>
  <si>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</si>
  <si>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</si>
  <si>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</si>
  <si>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</si>
  <si>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</si>
  <si>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</si>
  <si>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</si>
  <si>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</si>
  <si>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</si>
  <si>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</si>
  <si>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</si>
  <si>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</si>
  <si>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</si>
  <si>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</si>
  <si>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</si>
  <si>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</si>
  <si>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</si>
  <si>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</si>
  <si>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</si>
  <si>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</si>
  <si>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</si>
  <si>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</si>
  <si>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</si>
  <si>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</si>
  <si>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</si>
  <si>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</si>
  <si>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</si>
  <si>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</si>
  <si>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</si>
  <si>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</si>
  <si>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</si>
  <si>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</si>
  <si>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</si>
  <si>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</si>
  <si>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</si>
  <si>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</si>
  <si>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</si>
  <si>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</si>
  <si>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</si>
  <si>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</si>
  <si>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</si>
  <si>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</si>
  <si>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</si>
  <si>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</si>
  <si>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</si>
  <si>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</si>
  <si>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</si>
  <si>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</si>
  <si>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</si>
  <si>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</si>
  <si>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</si>
  <si>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</si>
  <si>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</si>
  <si>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</si>
  <si>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</si>
  <si>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</si>
  <si>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</si>
  <si>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</si>
  <si>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</si>
  <si>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</si>
  <si>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</si>
  <si>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</si>
  <si>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</si>
  <si>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</si>
  <si>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</si>
  <si>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</si>
  <si>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</si>
  <si>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</si>
  <si>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</si>
  <si>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</si>
  <si>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</si>
  <si>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</si>
  <si>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</si>
  <si>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</si>
  <si>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</si>
  <si>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</si>
  <si>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</si>
  <si>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</si>
  <si>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</si>
  <si>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</si>
  <si>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</si>
  <si>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</si>
  <si>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</si>
  <si>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</si>
  <si>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</si>
  <si>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</si>
  <si>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</si>
  <si>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</si>
  <si>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</si>
  <si>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</si>
  <si>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</si>
  <si>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</si>
  <si>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</si>
  <si>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</si>
  <si>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</si>
  <si>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</si>
  <si>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</si>
  <si>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</si>
  <si>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</si>
  <si>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</si>
  <si>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</si>
  <si>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</si>
  <si>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</si>
  <si>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</si>
  <si>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</si>
  <si>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</si>
  <si>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</si>
  <si>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</si>
  <si>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</si>
  <si>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</si>
  <si>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</si>
  <si>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</si>
  <si>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</si>
  <si>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</si>
  <si>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</si>
  <si>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</si>
  <si>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</si>
  <si>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</si>
  <si>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</si>
  <si>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</si>
  <si>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</si>
  <si>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</si>
  <si>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</si>
  <si>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</si>
  <si>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</si>
  <si>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</si>
  <si>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</si>
  <si>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</si>
  <si>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</si>
  <si>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</si>
  <si>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</si>
  <si>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</si>
  <si>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</si>
  <si>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</si>
  <si>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</si>
  <si>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</si>
  <si>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</si>
  <si>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</si>
  <si>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</si>
  <si>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</si>
  <si>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</si>
  <si>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</si>
  <si>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</si>
  <si>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</si>
  <si>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</si>
  <si>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</si>
  <si>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</si>
  <si>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</si>
  <si>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</si>
  <si>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</si>
  <si>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</si>
  <si>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</si>
  <si>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</si>
  <si>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</si>
  <si>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</si>
  <si>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</si>
  <si>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</si>
  <si>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</si>
  <si>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</si>
  <si>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</si>
  <si>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</si>
  <si>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</si>
  <si>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</si>
  <si>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</si>
  <si>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</si>
  <si>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</si>
  <si>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</si>
  <si>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</si>
  <si>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</si>
  <si>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</si>
  <si>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</si>
  <si>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</si>
  <si>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</si>
  <si>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</si>
  <si>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</si>
  <si>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</si>
  <si>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</si>
  <si>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</si>
  <si>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</si>
  <si>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</si>
  <si>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</si>
  <si>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</si>
  <si>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</si>
  <si>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</si>
  <si>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</si>
  <si>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</si>
  <si>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</si>
  <si>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</si>
  <si>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</si>
  <si>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</si>
  <si>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</si>
  <si>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</si>
  <si>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</si>
  <si>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</si>
  <si>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</si>
  <si>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</si>
  <si>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</si>
  <si>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</si>
  <si>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</si>
  <si>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</si>
  <si>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</si>
  <si>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</si>
  <si>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</si>
  <si>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</si>
  <si>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</si>
  <si>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</si>
  <si>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</si>
  <si>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</si>
  <si>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</si>
  <si>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</si>
  <si>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</si>
  <si>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</si>
  <si>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</si>
  <si>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</si>
  <si>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</si>
  <si>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</si>
  <si>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</si>
  <si>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</si>
  <si>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</si>
  <si>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</si>
  <si>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</si>
  <si>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</si>
  <si>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</si>
  <si>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</si>
  <si>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</si>
  <si>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</si>
  <si>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</si>
  <si>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</si>
  <si>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</si>
  <si>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</si>
  <si>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</si>
  <si>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</si>
  <si>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</si>
  <si>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</si>
  <si>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</si>
  <si>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</si>
  <si>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</si>
  <si>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</si>
  <si>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</si>
  <si>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</si>
  <si>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</si>
  <si>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</si>
  <si>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</si>
  <si>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</si>
  <si>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</si>
  <si>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</si>
  <si>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</si>
  <si>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</si>
  <si>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</si>
  <si>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</si>
  <si>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</si>
  <si>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</si>
  <si>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</si>
  <si>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</si>
  <si>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</si>
  <si>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</si>
  <si>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</si>
  <si>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</si>
  <si>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</si>
  <si>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</si>
  <si>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</si>
  <si>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</si>
  <si>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</si>
  <si>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</si>
  <si>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</si>
  <si>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</si>
  <si>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</si>
  <si>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</si>
  <si>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</si>
  <si>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</si>
  <si>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</si>
  <si>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</si>
  <si>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</si>
  <si>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</si>
  <si>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</si>
  <si>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</si>
  <si>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</si>
  <si>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</si>
  <si>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</si>
  <si>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</si>
  <si>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</si>
  <si>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</si>
  <si>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</si>
  <si>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</si>
  <si>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</si>
  <si>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</si>
  <si>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</si>
  <si>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</si>
  <si>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</si>
  <si>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</si>
  <si>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</si>
  <si>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</si>
  <si>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</si>
  <si>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</si>
  <si>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</si>
  <si>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</si>
  <si>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</si>
  <si>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</si>
  <si>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</si>
  <si>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</si>
  <si>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</si>
  <si>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</si>
  <si>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</si>
  <si>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</si>
  <si>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</si>
  <si>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</si>
  <si>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</si>
  <si>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</si>
  <si>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</si>
  <si>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</si>
  <si>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</si>
  <si>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</si>
  <si>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</si>
  <si>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</si>
  <si>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</si>
  <si>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</si>
  <si>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</si>
  <si>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</si>
  <si>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</si>
  <si>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</si>
  <si>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</si>
  <si>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</si>
  <si>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</si>
  <si>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</si>
  <si>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</si>
  <si>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</si>
  <si>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</si>
  <si>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</si>
  <si>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</si>
  <si>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</si>
  <si>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</si>
  <si>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</si>
  <si>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</si>
  <si>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</si>
  <si>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</si>
  <si>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</si>
  <si>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</si>
  <si>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</si>
  <si>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</si>
  <si>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</si>
  <si>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</si>
  <si>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</si>
  <si>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</si>
  <si>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</si>
  <si>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</si>
  <si>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</si>
  <si>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</si>
  <si>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</si>
  <si>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</si>
  <si>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</si>
  <si>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</si>
  <si>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</si>
  <si>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</si>
  <si>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</si>
  <si>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</si>
  <si>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</si>
  <si>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</si>
  <si>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</si>
  <si>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</si>
  <si>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</si>
  <si>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</si>
  <si>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</si>
  <si>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</si>
  <si>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</si>
  <si>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</si>
  <si>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</si>
  <si>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</si>
  <si>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</si>
  <si>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</si>
  <si>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</si>
  <si>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</si>
  <si>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</si>
  <si>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</si>
  <si>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</si>
  <si>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</si>
  <si>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</si>
  <si>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</si>
  <si>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</si>
  <si>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</si>
  <si>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</si>
  <si>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</si>
  <si>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</si>
  <si>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</si>
  <si>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</si>
  <si>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</si>
  <si>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</si>
  <si>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</si>
  <si>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</si>
  <si>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</si>
  <si>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</si>
  <si>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</si>
  <si>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</si>
  <si>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</si>
  <si>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</si>
  <si>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</si>
  <si>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</si>
  <si>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</si>
  <si>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</si>
  <si>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</si>
  <si>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</si>
  <si>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</si>
  <si>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</si>
  <si>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</si>
  <si>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</si>
  <si>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</si>
  <si>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</si>
  <si>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</si>
  <si>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</si>
  <si>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</si>
  <si>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</si>
  <si>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</si>
  <si>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</si>
  <si>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</si>
  <si>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</si>
  <si>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</si>
  <si>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</si>
  <si>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</si>
  <si>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</si>
  <si>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</si>
  <si>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</si>
  <si>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</si>
  <si>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</si>
  <si>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</si>
  <si>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</si>
  <si>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</si>
  <si>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</si>
  <si>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</si>
  <si>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</si>
  <si>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</si>
  <si>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</si>
  <si>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</si>
  <si>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</si>
  <si>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</si>
  <si>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</si>
  <si>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</si>
  <si>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</si>
  <si>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</si>
  <si>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</si>
  <si>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</si>
  <si>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</si>
  <si>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</si>
  <si>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</si>
  <si>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</si>
  <si>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</si>
  <si>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</si>
  <si>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</si>
  <si>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</si>
  <si>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</si>
  <si>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</si>
  <si>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</si>
  <si>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</si>
  <si>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</si>
  <si>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</si>
  <si>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</si>
  <si>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</si>
  <si>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</si>
  <si>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</si>
  <si>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</si>
  <si>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</si>
  <si>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</si>
  <si>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</si>
  <si>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</si>
  <si>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</si>
  <si>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</si>
  <si>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</si>
  <si>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</si>
  <si>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</si>
  <si>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</si>
  <si>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</si>
  <si>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</si>
  <si>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</si>
  <si>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</si>
  <si>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</si>
  <si>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</si>
  <si>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</si>
  <si>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</si>
  <si>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</si>
  <si>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</si>
  <si>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</si>
  <si>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</si>
  <si>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</si>
  <si>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</si>
  <si>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</si>
  <si>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</si>
  <si>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</si>
  <si>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</si>
  <si>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</si>
  <si>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</si>
  <si>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</si>
  <si>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</si>
  <si>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</si>
  <si>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</si>
  <si>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</si>
  <si>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</si>
  <si>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</si>
  <si>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</si>
  <si>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</si>
  <si>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</si>
  <si>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</si>
  <si>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</si>
  <si>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</si>
  <si>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</si>
  <si>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</si>
  <si>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</si>
  <si>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</si>
  <si>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</si>
  <si>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</si>
  <si>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</si>
  <si>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</si>
  <si>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</si>
  <si>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</si>
  <si>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</si>
  <si>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</si>
  <si>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</si>
  <si>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</si>
  <si>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</si>
  <si>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</si>
  <si>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</si>
  <si>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</si>
  <si>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</si>
  <si>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</si>
  <si>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</si>
  <si>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</si>
  <si>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</si>
  <si>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</si>
  <si>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</si>
  <si>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</si>
  <si>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</si>
  <si>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</si>
  <si>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</si>
  <si>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</si>
  <si>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</si>
  <si>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</si>
  <si>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</si>
  <si>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</si>
  <si>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</si>
  <si>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</si>
  <si>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</si>
  <si>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</si>
  <si>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</si>
  <si>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</si>
  <si>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</si>
  <si>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</si>
  <si>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</si>
  <si>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</si>
  <si>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</si>
  <si>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</si>
  <si>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</si>
  <si>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</si>
  <si>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</si>
  <si>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</si>
  <si>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</si>
  <si>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</si>
  <si>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</si>
  <si>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</si>
  <si>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</si>
  <si>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</si>
  <si>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</si>
  <si>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</si>
  <si>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</si>
  <si>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</si>
  <si>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</si>
  <si>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</si>
  <si>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</si>
  <si>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</si>
  <si>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</si>
  <si>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</si>
  <si>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</si>
  <si>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</si>
  <si>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</si>
  <si>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</si>
  <si>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</si>
  <si>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</si>
  <si>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</si>
  <si>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</si>
  <si>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</si>
  <si>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</si>
  <si>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</si>
  <si>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</si>
  <si>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</si>
  <si>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</si>
  <si>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</si>
  <si>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</si>
  <si>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</si>
  <si>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</si>
  <si>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</si>
  <si>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</si>
  <si>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</si>
  <si>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</si>
  <si>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</si>
  <si>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</si>
  <si>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</si>
  <si>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</si>
  <si>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</si>
  <si>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</si>
  <si>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</si>
  <si>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</si>
  <si>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</si>
  <si>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</si>
  <si>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</si>
  <si>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</si>
  <si>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</si>
  <si>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</si>
  <si>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</si>
  <si>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</si>
  <si>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</si>
  <si>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</si>
  <si>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</si>
  <si>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</si>
  <si>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</si>
  <si>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</si>
  <si>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</si>
  <si>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</si>
  <si>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</si>
  <si>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</si>
  <si>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</si>
  <si>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</si>
  <si>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</si>
  <si>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</si>
  <si>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</si>
  <si>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</si>
  <si>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</si>
  <si>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</si>
  <si>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</si>
  <si>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</si>
  <si>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</si>
  <si>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</si>
  <si>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</si>
  <si>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</si>
  <si>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</si>
  <si>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</si>
  <si>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</si>
  <si>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</si>
  <si>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</si>
  <si>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</si>
  <si>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</si>
  <si>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</si>
  <si>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</si>
  <si>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</si>
  <si>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</si>
  <si>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</si>
  <si>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</si>
  <si>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</si>
  <si>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</si>
  <si>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</si>
  <si>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</si>
  <si>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</si>
  <si>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</si>
  <si>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</si>
  <si>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</si>
  <si>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</si>
  <si>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</si>
  <si>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</si>
  <si>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</si>
  <si>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</si>
  <si>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</si>
  <si>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</si>
  <si>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</si>
  <si>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</si>
  <si>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</si>
  <si>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</si>
  <si>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</si>
  <si>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</si>
  <si>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</si>
  <si>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</si>
  <si>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</si>
  <si>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</si>
  <si>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</si>
  <si>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</si>
  <si>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</si>
  <si>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</si>
  <si>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</si>
  <si>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</si>
  <si>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</si>
  <si>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</si>
  <si>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</si>
  <si>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</si>
  <si>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</si>
  <si>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</si>
  <si>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</si>
  <si>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</si>
  <si>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</si>
  <si>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</si>
  <si>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</si>
  <si>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</si>
  <si>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</si>
  <si>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</si>
  <si>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</si>
  <si>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</si>
  <si>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</si>
  <si>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</si>
  <si>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</si>
  <si>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</si>
  <si>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</si>
  <si>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</si>
  <si>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</si>
  <si>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</si>
  <si>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</si>
  <si>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</si>
  <si>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</si>
  <si>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</si>
  <si>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</si>
  <si>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</si>
  <si>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</si>
  <si>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</si>
  <si>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</si>
  <si>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</si>
  <si>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</si>
  <si>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</si>
  <si>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</si>
  <si>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</si>
  <si>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</si>
  <si>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</si>
  <si>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</si>
  <si>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</si>
  <si>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</si>
  <si>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</si>
  <si>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</si>
  <si>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</si>
  <si>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</si>
  <si>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</si>
  <si>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</si>
  <si>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</si>
  <si>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</si>
  <si>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</si>
  <si>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</si>
  <si>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</si>
  <si>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</si>
  <si>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</si>
  <si>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</si>
  <si>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</si>
  <si>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</si>
  <si>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</si>
  <si>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</si>
  <si>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</si>
  <si>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</si>
  <si>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</si>
  <si>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</si>
  <si>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</si>
  <si>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</si>
  <si>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</si>
  <si>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</si>
  <si>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</si>
  <si>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</si>
  <si>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</si>
  <si>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</si>
  <si>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</si>
  <si>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</si>
  <si>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</si>
  <si>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</si>
  <si>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</si>
  <si>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</si>
  <si>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</si>
  <si>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</si>
  <si>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</si>
  <si>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</si>
  <si>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</si>
  <si>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</si>
  <si>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</si>
  <si>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</si>
  <si>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</si>
  <si>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</si>
  <si>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</si>
  <si>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</si>
  <si>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</si>
  <si>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</si>
  <si>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</si>
  <si>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</si>
  <si>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</si>
  <si>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</si>
  <si>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</si>
  <si>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</si>
  <si>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</si>
  <si>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</si>
  <si>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</si>
  <si>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</si>
  <si>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</si>
  <si>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</si>
  <si>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</si>
  <si>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</si>
  <si>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</si>
  <si>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</si>
  <si>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</si>
  <si>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</si>
  <si>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</si>
  <si>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</si>
  <si>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</si>
  <si>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</si>
  <si>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</si>
  <si>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</si>
  <si>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</si>
  <si>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</si>
  <si>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</si>
  <si>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</si>
  <si>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</si>
  <si>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</si>
  <si>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</si>
  <si>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</si>
  <si>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</si>
  <si>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</si>
  <si>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</si>
  <si>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</si>
  <si>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</si>
  <si>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</si>
  <si>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</si>
  <si>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</si>
  <si>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</si>
  <si>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</si>
  <si>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</si>
  <si>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</si>
  <si>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</si>
  <si>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</si>
  <si>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</si>
  <si>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</si>
  <si>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</si>
  <si>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</si>
  <si>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</si>
  <si>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</si>
  <si>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</si>
  <si>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</si>
  <si>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</si>
  <si>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</si>
  <si>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</si>
  <si>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</si>
  <si>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</si>
  <si>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</si>
  <si>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</si>
  <si>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</si>
  <si>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</si>
  <si>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</si>
  <si>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</si>
  <si>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</si>
  <si>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</si>
  <si>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</si>
  <si>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</si>
  <si>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</si>
  <si>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</si>
  <si>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</si>
  <si>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</si>
  <si>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</si>
  <si>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</si>
  <si>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</si>
  <si>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</si>
  <si>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</si>
  <si>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</si>
  <si>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</si>
  <si>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</si>
  <si>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</si>
  <si>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</si>
  <si>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</si>
  <si>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</si>
  <si>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</si>
  <si>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</si>
  <si>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</si>
  <si>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</si>
  <si>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</si>
  <si>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</si>
  <si>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</si>
  <si>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</si>
  <si>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</si>
  <si>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</si>
  <si>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</si>
  <si>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</si>
  <si>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</si>
  <si>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</si>
  <si>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</si>
  <si>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</si>
  <si>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</si>
  <si>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</si>
  <si>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</si>
  <si>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</si>
  <si>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</si>
  <si>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</si>
  <si>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Knight Electronics, Inc</t>
  </si>
  <si>
    <t>Randy Rivero</t>
  </si>
  <si>
    <t>compliance@knightonline.com</t>
  </si>
  <si>
    <t>214-340-0265</t>
  </si>
  <si>
    <t>John Knight</t>
  </si>
  <si>
    <t>President</t>
  </si>
  <si>
    <t>jknight@knightonline.com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</si>
</sst>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409]d\-mmm\-yyyy"/>
  </numFmts>
  <fonts count="123">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7"/>
      <color rgb="FF0000D4"/>
      <name val="Verdana"/>
    </font>
    <font>
      <sz val="10"/>
      <name val="Verdana"/>
    </font>
    <font>
      <sz val="12"/>
      <color theme="1"/>
      <name val="Cambria"/>
    </font>
    <font>
      <b/>
      <sz val="12"/>
      <color theme="1"/>
      <name val="Cambria"/>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8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
      <left style="thin">
        <color rgb="FF003366"/>
      </left>
      <right/>
      <top/>
      <bottom style="thin">
        <color rgb="FF003366"/>
      </bottom>
      <diagonal/>
    </border>
    <border>
      <left/>
      <right style="thin">
        <color rgb="FF003366"/>
      </right>
      <top/>
      <bottom style="thin">
        <color rgb="FF003366"/>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20">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21" fillId="0" borderId="76" xfId="0" applyNumberFormat="1" applyFont="1" applyBorder="1" applyAlignment="1" applyProtection="1">
      <alignment horizontal="left" vertical="center" wrapText="1"/>
      <protection locked="0"/>
    </xf>
    <xf numFmtId="0" fontId="120" fillId="0" borderId="77" xfId="0" applyFont="1" applyBorder="1" applyProtection="1">
      <protection locked="0"/>
    </xf>
    <xf numFmtId="0" fontId="120" fillId="0" borderId="78" xfId="0" applyFont="1" applyBorder="1" applyProtection="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6" fontId="122" fillId="0" borderId="79" xfId="0" applyNumberFormat="1" applyFont="1" applyBorder="1" applyAlignment="1" applyProtection="1">
      <alignment horizontal="center" wrapText="1"/>
      <protection locked="0"/>
    </xf>
    <xf numFmtId="0" fontId="120" fillId="0" borderId="80" xfId="0" applyFont="1" applyBorder="1" applyProtection="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9" fillId="0" borderId="76" xfId="0" applyNumberFormat="1" applyFont="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68">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knight@knightonline.com" TargetMode="External"/><Relationship Id="rId1" Type="http://schemas.openxmlformats.org/officeDocument/2006/relationships/hyperlink" Target="mailto:compliance@knightonlin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10" workbookViewId="0"/>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E299DC80-5EA7-4E17-A4F1-AEB7780DB937}"/>
    </customSheetView>
    <customSheetView guid="{4BDF1A28-30D5-449D-B20E-D6C97EF9FAE1}" showAutoFilter="1">
      <selection activeCell="C1" sqref="C1:D65536"/>
      <pageMargins left="0" right="0" top="0" bottom="0" header="0" footer="0"/>
      <pageSetup orientation="portrait"/>
      <autoFilter ref="B1:C1" xr:uid="{7C1491F7-46C6-479C-A5DE-C73DC1B08CAA}"/>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topLeftCell="A10" zoomScale="42" zoomScaleNormal="42" workbookViewId="0">
      <selection activeCell="D23" sqref="D23:E2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3"/>
      <c r="F3" s="404"/>
      <c r="G3" s="404"/>
      <c r="H3" s="404"/>
      <c r="I3" s="404"/>
      <c r="J3" s="202" t="s">
        <v>14430</v>
      </c>
      <c r="K3" s="30"/>
      <c r="L3" s="103"/>
      <c r="P3" s="39">
        <f>MATCH($D$3,LN,0)</f>
        <v>1</v>
      </c>
    </row>
    <row r="4" spans="1:34" ht="15.75">
      <c r="A4" s="28"/>
      <c r="B4" s="388" t="str">
        <f ca="1">OFFSET(L!$C$1,MATCH("Declaration"&amp;ADDRESS(ROW(),COLUMN(),4),L!$A:$A,0)-1,SL,,)</f>
        <v>The purpose of this document is to collect sourcing information on cobalt or natural mica.</v>
      </c>
      <c r="C4" s="388"/>
      <c r="D4" s="388"/>
      <c r="E4" s="388"/>
      <c r="F4" s="388"/>
      <c r="G4" s="388"/>
      <c r="H4" s="388"/>
      <c r="I4" s="395" t="str">
        <f ca="1">OFFSET(L!$C$1,MATCH("Declaration"&amp;ADDRESS(ROW(),COLUMN(),4),L!$A:$A,0)-1,SL,,)</f>
        <v>Link to Terms &amp; Conditions</v>
      </c>
      <c r="J4" s="395"/>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5.75">
      <c r="A7" s="28"/>
      <c r="B7" s="396" t="str">
        <f ca="1">OFFSET(L!$C$1,MATCH("Declaration"&amp;ADDRESS(ROW(),COLUMN(),4),L!$A:$A,0)-1,SL,,)</f>
        <v>Company Information</v>
      </c>
      <c r="C7" s="396"/>
      <c r="D7" s="396"/>
      <c r="E7" s="396"/>
      <c r="F7" s="396"/>
      <c r="G7" s="396"/>
      <c r="H7" s="396"/>
      <c r="I7" s="396"/>
      <c r="J7" s="396"/>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5" t="s">
        <v>14432</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22</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7" t="str">
        <f ca="1">OFFSET(L!$C$1,MATCH("Declaration"&amp;ADDRESS(ROW(),COLUMN(),4)&amp;LEFT($D$9,1),L!$A:$A,0)-1,SL,,)</f>
        <v>Description of Scope:</v>
      </c>
      <c r="C10" s="113"/>
      <c r="D10" s="389"/>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75">
      <c r="A11" s="32"/>
      <c r="B11" s="398"/>
      <c r="C11" s="113"/>
      <c r="D11" s="399" t="str">
        <f ca="1">IF(D9=Q9,OFFSET(L!$C$1,MATCH("Declaration"&amp;ADDRESS(ROW(),COLUMN(),4),L!$A:$A,0)-1,SL,,),"")</f>
        <v/>
      </c>
      <c r="E11" s="400"/>
      <c r="F11" s="400"/>
      <c r="G11" s="400"/>
      <c r="H11" s="400"/>
      <c r="I11" s="400"/>
      <c r="J11" s="401"/>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92"/>
      <c r="E12" s="393"/>
      <c r="F12" s="393"/>
      <c r="G12" s="393"/>
      <c r="H12" s="393"/>
      <c r="I12" s="393"/>
      <c r="J12" s="394"/>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92"/>
      <c r="E13" s="393"/>
      <c r="F13" s="393"/>
      <c r="G13" s="393"/>
      <c r="H13" s="393"/>
      <c r="I13" s="393"/>
      <c r="J13" s="394"/>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92"/>
      <c r="E14" s="393"/>
      <c r="F14" s="393"/>
      <c r="G14" s="393"/>
      <c r="H14" s="393"/>
      <c r="I14" s="393"/>
      <c r="J14" s="394"/>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92" t="s">
        <v>14433</v>
      </c>
      <c r="E15" s="393"/>
      <c r="F15" s="393"/>
      <c r="G15" s="393"/>
      <c r="H15" s="393"/>
      <c r="I15" s="393"/>
      <c r="J15" s="394"/>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7" t="s">
        <v>14434</v>
      </c>
      <c r="E16" s="366"/>
      <c r="F16" s="366"/>
      <c r="G16" s="366"/>
      <c r="H16" s="366"/>
      <c r="I16" s="366"/>
      <c r="J16" s="36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5" t="s">
        <v>14435</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5" t="s">
        <v>14436</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5" t="s">
        <v>14437</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7" t="s">
        <v>14438</v>
      </c>
      <c r="E20" s="366"/>
      <c r="F20" s="366"/>
      <c r="G20" s="366"/>
      <c r="H20" s="366"/>
      <c r="I20" s="366"/>
      <c r="J20" s="36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5" t="s">
        <v>14435</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44927</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402" t="str">
        <f ca="1">OFFSET(L!$C$1,MATCH("Declaration"&amp;ADDRESS(ROW(),COLUMN(),4),L!$A:$A,0)-1,SL,,)</f>
        <v>Answer the following questions 1 - 7 based on the declaration scope indicated above</v>
      </c>
      <c r="C24" s="402"/>
      <c r="D24" s="402"/>
      <c r="E24" s="402"/>
      <c r="F24" s="402"/>
      <c r="G24" s="402"/>
      <c r="H24" s="402"/>
      <c r="I24" s="402"/>
      <c r="J24" s="402"/>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25</v>
      </c>
      <c r="E26" s="341"/>
      <c r="F26" s="9"/>
      <c r="G26" s="342"/>
      <c r="H26" s="343"/>
      <c r="I26" s="343"/>
      <c r="J26" s="34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25</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c r="E32" s="341"/>
      <c r="F32" s="9"/>
      <c r="G32" s="342"/>
      <c r="H32" s="343"/>
      <c r="I32" s="343"/>
      <c r="J32" s="344"/>
      <c r="K32" s="30"/>
      <c r="L32" s="106"/>
      <c r="P32" s="39" t="str">
        <f>IF(OR(D$26="No",D$26="Unknown",D$26="Not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c r="E38" s="341"/>
      <c r="F38" s="41"/>
      <c r="G38" s="342"/>
      <c r="H38" s="343"/>
      <c r="I38" s="343"/>
      <c r="J38" s="34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5"/>
      <c r="E50" s="406"/>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5"/>
      <c r="E51" s="406"/>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0"/>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25</v>
      </c>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40" t="s">
        <v>25</v>
      </c>
      <c r="E71" s="341"/>
      <c r="F71" s="51"/>
      <c r="G71" s="356"/>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28</v>
      </c>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37</v>
      </c>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40" t="s">
        <v>28</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40" t="s">
        <v>28</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67" priority="128" stopIfTrue="1">
      <formula>IF($D$26="",TRUE)</formula>
    </cfRule>
  </conditionalFormatting>
  <conditionalFormatting sqref="D27:E27">
    <cfRule type="expression" dxfId="66" priority="135" stopIfTrue="1">
      <formula>IF($D$27="",TRUE)</formula>
    </cfRule>
  </conditionalFormatting>
  <conditionalFormatting sqref="D8:J8">
    <cfRule type="expression" dxfId="65" priority="142" stopIfTrue="1">
      <formula>IF($D$8="",TRUE)</formula>
    </cfRule>
  </conditionalFormatting>
  <conditionalFormatting sqref="D9:G9">
    <cfRule type="expression" dxfId="64" priority="143" stopIfTrue="1">
      <formula>IF($D$9="",TRUE)</formula>
    </cfRule>
  </conditionalFormatting>
  <conditionalFormatting sqref="D15:J15">
    <cfRule type="expression" dxfId="63" priority="144" stopIfTrue="1">
      <formula>IF($D$15="",TRUE)</formula>
    </cfRule>
  </conditionalFormatting>
  <conditionalFormatting sqref="D10:J10">
    <cfRule type="expression" dxfId="62" priority="47" stopIfTrue="1">
      <formula>IF($D$9=$Q$9,TRUE)</formula>
    </cfRule>
    <cfRule type="expression" dxfId="61" priority="157" stopIfTrue="1">
      <formula>IF(AND($D$10="",$D$9=$R$9),TRUE)</formula>
    </cfRule>
  </conditionalFormatting>
  <conditionalFormatting sqref="D40:E40 D46:E46 D52:E52 D58:E58 D64:E64">
    <cfRule type="expression" dxfId="60" priority="40" stopIfTrue="1">
      <formula>$P$28=""</formula>
    </cfRule>
  </conditionalFormatting>
  <conditionalFormatting sqref="D41:E41 D47:E47 D53:E53 D59:E59 D65:E65">
    <cfRule type="expression" dxfId="59" priority="155" stopIfTrue="1">
      <formula>$P$29=""</formula>
    </cfRule>
  </conditionalFormatting>
  <conditionalFormatting sqref="D40 D46 D52 D58 D64">
    <cfRule type="expression" dxfId="58" priority="153" stopIfTrue="1">
      <formula>IF(AND(OR($D$28="Yes",$D$28=""),D40=""),1,0)</formula>
    </cfRule>
  </conditionalFormatting>
  <conditionalFormatting sqref="D38:E38 D44:E44 D50:E50 D56:E56 D62:E62">
    <cfRule type="expression" dxfId="57" priority="44" stopIfTrue="1">
      <formula>IF(AND(OR($D$26="No",$D$26="Unknown",$D$26="Not applicable for this declaration",$D$32="No",$D$32="Unknown"),D38=""),1,0)</formula>
    </cfRule>
    <cfRule type="expression" dxfId="56" priority="45" stopIfTrue="1">
      <formula>IF(AND(OR($D$26="Yes",$D$26=""),D38=""),1,0)</formula>
    </cfRule>
  </conditionalFormatting>
  <conditionalFormatting sqref="G79:J79">
    <cfRule type="expression" dxfId="55" priority="38" stopIfTrue="1">
      <formula>IF(AND($D$79="Yes, using other format (describe)",$G$79=""),TRUE)</formula>
    </cfRule>
  </conditionalFormatting>
  <conditionalFormatting sqref="D39:E39 D45:E45 D51:E51 D57:E57 D63:E63">
    <cfRule type="expression" dxfId="54" priority="151" stopIfTrue="1">
      <formula>IF(AND(OR($D$27="No",$D$27="Unknown",$D$27="Not applicable for this declaration",$D$33="No",$D$33="Unknown"),D39=""),1,0)</formula>
    </cfRule>
    <cfRule type="expression" dxfId="53" priority="152" stopIfTrue="1">
      <formula>IF(AND(OR($D$27="Yes",$D$27=""),D39=""),1,0)</formula>
    </cfRule>
  </conditionalFormatting>
  <conditionalFormatting sqref="D41:E41 D47:E47 D53:E53 D59:E59 D65:E65">
    <cfRule type="expression" dxfId="52" priority="156" stopIfTrue="1">
      <formula>IF(AND(OR($D$29="Yes",$D$29=""),D41=""),1,0)</formula>
    </cfRule>
  </conditionalFormatting>
  <conditionalFormatting sqref="D28 D40 D46 D52 D58 D64">
    <cfRule type="expression" dxfId="51" priority="24">
      <formula>IF($D$28="No",TRUE)</formula>
    </cfRule>
  </conditionalFormatting>
  <conditionalFormatting sqref="D29 D41 D47 D53 D59 D65">
    <cfRule type="expression" dxfId="50" priority="23">
      <formula>IF($D$29="No",TRUE)</formula>
    </cfRule>
  </conditionalFormatting>
  <conditionalFormatting sqref="G71:J71">
    <cfRule type="expression" dxfId="49" priority="20">
      <formula>IF(AND($D$71="Yes",$G$71=""),TRUE)</formula>
    </cfRule>
  </conditionalFormatting>
  <conditionalFormatting sqref="G81:J81">
    <cfRule type="expression" dxfId="48" priority="19">
      <formula>IF(AND($D$81="Yes, using other format (describe)",$G$81=""),TRUE)</formula>
    </cfRule>
  </conditionalFormatting>
  <conditionalFormatting sqref="D32:E32">
    <cfRule type="expression" dxfId="47" priority="13" stopIfTrue="1">
      <formula>IF(AND(OR($D$26="Yes",$D$26=""),$D$32=""),1,0)</formula>
    </cfRule>
    <cfRule type="expression" dxfId="46" priority="17" stopIfTrue="1">
      <formula>IF($P$26="",TRUE)</formula>
    </cfRule>
  </conditionalFormatting>
  <conditionalFormatting sqref="D33:E33">
    <cfRule type="expression" dxfId="45" priority="16" stopIfTrue="1">
      <formula>IF(AND(OR($D$27="Yes",$D$27=""),$D$33=""),1,0)</formula>
    </cfRule>
    <cfRule type="expression" dxfId="44" priority="18" stopIfTrue="1">
      <formula>IF($P$27="",TRUE)</formula>
    </cfRule>
  </conditionalFormatting>
  <conditionalFormatting sqref="D34">
    <cfRule type="expression" dxfId="43" priority="15">
      <formula>IF($D$28="No",TRUE)</formula>
    </cfRule>
  </conditionalFormatting>
  <conditionalFormatting sqref="D35">
    <cfRule type="expression" dxfId="42" priority="14">
      <formula>IF($D$29="No",TRUE)</formula>
    </cfRule>
  </conditionalFormatting>
  <conditionalFormatting sqref="D74:E74">
    <cfRule type="expression" dxfId="41" priority="9" stopIfTrue="1">
      <formula>IF(AND(OR($D$26="No",$D$26="Unknown",$D$26="Not applicable for this declaration",$D$32="No",$D$32="Unknown"),D74=""),1,0)</formula>
    </cfRule>
    <cfRule type="expression" dxfId="40" priority="10" stopIfTrue="1">
      <formula>IF(AND(OR($D$26="Yes",$D$26=""),D74=""),1,0)</formula>
    </cfRule>
  </conditionalFormatting>
  <conditionalFormatting sqref="D75:E75">
    <cfRule type="expression" dxfId="39" priority="11" stopIfTrue="1">
      <formula>IF(AND(OR($D$27="No",$D$27="Unknown",$D$27="Not applicable for this declaration",$D$33="No",$D$33="Unknown"),D75=""),1,0)</formula>
    </cfRule>
    <cfRule type="expression" dxfId="38" priority="12" stopIfTrue="1">
      <formula>IF(AND(OR($D$27="Yes",$D$27=""),D75=""),1,0)</formula>
    </cfRule>
  </conditionalFormatting>
  <conditionalFormatting sqref="D69:E69 D71:E71 D77:E77 D79:E79 D81:E81 D83:E83">
    <cfRule type="expression" dxfId="37" priority="7" stopIfTrue="1">
      <formula>NOT(OR(AND($D$26="Yes",OR($D$32="Yes",$D$32="")),AND($D$27="Yes",OR($D$33="Yes",$D$33="")),OR($D$26="",$D$27="")))</formula>
    </cfRule>
    <cfRule type="expression" dxfId="36" priority="8" stopIfTrue="1">
      <formula>IF(D69="",TRUE)</formula>
    </cfRule>
  </conditionalFormatting>
  <conditionalFormatting sqref="D16:J16">
    <cfRule type="expression" dxfId="35" priority="6" stopIfTrue="1">
      <formula>IF($D$16="",TRUE)</formula>
    </cfRule>
  </conditionalFormatting>
  <conditionalFormatting sqref="D17:J17">
    <cfRule type="expression" dxfId="34" priority="5" stopIfTrue="1">
      <formula>IF($D$17="",TRUE)</formula>
    </cfRule>
  </conditionalFormatting>
  <conditionalFormatting sqref="D18:J18">
    <cfRule type="expression" dxfId="33" priority="4" stopIfTrue="1">
      <formula>IF($D$18="",TRUE)</formula>
    </cfRule>
  </conditionalFormatting>
  <conditionalFormatting sqref="D20:J20">
    <cfRule type="expression" dxfId="32" priority="3" stopIfTrue="1">
      <formula>IF($D$20="",TRUE)</formula>
    </cfRule>
  </conditionalFormatting>
  <conditionalFormatting sqref="D21:J21">
    <cfRule type="expression" dxfId="31" priority="2" stopIfTrue="1">
      <formula>IF($D$17="",TRUE)</formula>
    </cfRule>
  </conditionalFormatting>
  <conditionalFormatting sqref="D22:E22">
    <cfRule type="expression" dxfId="30" priority="1" stopIfTrue="1">
      <formula>IF($D$22="",TRUE)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21AF2104-E4A4-4F4E-BCBF-4F2ECB7AEE50}"/>
    <hyperlink ref="D20" r:id="rId2" xr:uid="{E06775FC-AE57-4CB0-9333-B55270C1FD71}"/>
  </hyperlinks>
  <pageMargins left="0.70866141732283505" right="0.70866141732283505" top="0.74803149606299202" bottom="0.74803149606299202" header="0.31496062992126" footer="0.31496062992126"/>
  <pageSetup scale="3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8" t="s">
        <v>45</v>
      </c>
      <c r="K2" s="409"/>
      <c r="L2" s="409"/>
      <c r="M2" s="409"/>
      <c r="N2" s="409"/>
      <c r="O2" s="409"/>
      <c r="P2" s="174"/>
      <c r="Q2" s="175"/>
      <c r="R2" s="176"/>
      <c r="S2" s="176"/>
      <c r="T2" s="176"/>
      <c r="AH2" s="132" t="s">
        <v>28</v>
      </c>
    </row>
    <row r="3" spans="1:34" s="17" customFormat="1" ht="240.6" customHeight="1">
      <c r="A3" s="219"/>
      <c r="B3" s="41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0"/>
      <c r="D3" s="410"/>
      <c r="E3" s="410"/>
      <c r="F3" s="177"/>
      <c r="G3" s="411" t="str">
        <f ca="1">OFFSET(L!$C$1,MATCH("General"&amp;"Cpy",L!$A:$A,0)-1,SL,,)</f>
        <v>© 2021 Responsible Minerals Initiative. All rights reserved.</v>
      </c>
      <c r="H3" s="411"/>
      <c r="I3" s="412"/>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3" t="str">
        <f ca="1">OFFSET(L!$C$1,MATCH("Checker"&amp;ADDRESS(ROW(),COLUMN(),4),L!$A:$A,0)-1,SL,,)</f>
        <v>To ensure all required fields have been populated before submitting to your customers review form for any line items highlighted in red</v>
      </c>
      <c r="B1" s="413"/>
      <c r="C1" s="413"/>
      <c r="D1" s="109" t="str">
        <f ca="1">OFFSET(L!$C$1,MATCH("Checker"&amp;ADDRESS(ROW(),COLUMN(),4),L!$A:$A,0)-1,SL,,)</f>
        <v>Required fields remaining to be completed</v>
      </c>
      <c r="E1" s="17" t="s">
        <v>21</v>
      </c>
    </row>
    <row r="2" spans="1:10" ht="15">
      <c r="A2" s="59" t="s">
        <v>53</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Knight Electronics, Inc</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Randy Rivero</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compliance@knightonline.com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214-340-0265</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John Knight</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jknight@knightonline.com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214-340-0265</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44927</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17</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f>Declaration!D38</f>
        <v>0</v>
      </c>
      <c r="C23" s="138" t="str">
        <f t="shared" ca="1" si="3"/>
        <v>Complete</v>
      </c>
      <c r="D23" s="210" t="str">
        <f>IF(H23=1,"Click here to answer question 3 for Cobalt","")</f>
        <v/>
      </c>
      <c r="E23" s="17" t="s">
        <v>17</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17</v>
      </c>
      <c r="F27" s="84"/>
      <c r="J27" s="134"/>
    </row>
    <row r="28" spans="1:10" ht="59.45" customHeight="1">
      <c r="A28" s="81" t="str">
        <f ca="1">Declaration!B44</f>
        <v>Cobalt</v>
      </c>
      <c r="B28" s="80">
        <f>Declaration!D44</f>
        <v>0</v>
      </c>
      <c r="C28" s="138" t="str">
        <f ca="1">IF(H28=1,J28,I28)</f>
        <v>Complete</v>
      </c>
      <c r="D28" s="210" t="str">
        <f>IF(H28=1,"Click here to answer question 4 for Cobalt","")</f>
        <v/>
      </c>
      <c r="E28" s="17" t="s">
        <v>17</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0</v>
      </c>
      <c r="C33" s="138" t="str">
        <f t="shared" ca="1" si="3"/>
        <v>Complete</v>
      </c>
      <c r="D33" s="254" t="str">
        <f>IF(H33=1,"Click here to answer question 5 for Cobalt","")</f>
        <v/>
      </c>
      <c r="E33" s="17" t="s">
        <v>21</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f>Declaration!D56</f>
        <v>0</v>
      </c>
      <c r="C38" s="138" t="str">
        <f t="shared" ca="1" si="3"/>
        <v>Complete</v>
      </c>
      <c r="D38" s="254" t="str">
        <f>IF(H38=1,"Click here to answer question 6 for Cobalt","")</f>
        <v/>
      </c>
      <c r="E38" s="17" t="s">
        <v>15</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f>Declaration!D62</f>
        <v>0</v>
      </c>
      <c r="C43" s="138" t="str">
        <f t="shared" ca="1" si="3"/>
        <v>Complete</v>
      </c>
      <c r="D43" s="88" t="str">
        <f>IF(H43=1,"Click here to answer question 7 for Cobalt","")</f>
        <v/>
      </c>
      <c r="E43" s="17" t="s">
        <v>17</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No</v>
      </c>
      <c r="C48" s="138" t="str">
        <f t="shared" ca="1" si="3"/>
        <v>Complete</v>
      </c>
      <c r="D48" s="252" t="str">
        <f>IF(H48=1,"Click here to answer question (A)","")</f>
        <v/>
      </c>
      <c r="E48" s="17" t="s">
        <v>17</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t="str">
        <f>Declaration!D71</f>
        <v>No</v>
      </c>
      <c r="C50" s="138" t="str">
        <f ca="1">IF(H50=1,J50,I50)</f>
        <v>Complete</v>
      </c>
      <c r="D50" s="210" t="str">
        <f>IF(H50=1,"Click here to answer question (B)","")</f>
        <v/>
      </c>
      <c r="E50" s="17" t="s">
        <v>17</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f>Declaration!G71</f>
        <v>0</v>
      </c>
      <c r="C51" s="80" t="str">
        <f ca="1">IF(H51=1,J51,I51)</f>
        <v>Complete</v>
      </c>
      <c r="D51" s="221" t="str">
        <f>IF(H51=1,"Click here to answer question (C)","")</f>
        <v/>
      </c>
      <c r="E51" s="17" t="s">
        <v>17</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210"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0</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0</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t="str">
        <f>Declaration!D83</f>
        <v>Yes</v>
      </c>
      <c r="C59" s="138" t="str">
        <f t="shared" ca="1" si="3"/>
        <v>Complete</v>
      </c>
      <c r="D59" s="210" t="str">
        <f>IF(H59=1,"Click here to answer question (G)","")</f>
        <v/>
      </c>
      <c r="E59" s="17" t="s">
        <v>17</v>
      </c>
      <c r="F59" s="85">
        <f t="shared" si="10"/>
        <v>0</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0</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0</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5" t="str">
        <f ca="1">OFFSET(L!$C$1,MATCH("Product List"&amp;ADDRESS(ROW(),COLUMN(),4),L!$A:$A,0)-1,SL,,)</f>
        <v>Completion required only if reporting level "Product (or List of Products)" selected on the 'Declaration' worksheet.</v>
      </c>
      <c r="B1" s="416"/>
      <c r="C1" s="416"/>
      <c r="D1" s="416"/>
      <c r="E1" s="108"/>
    </row>
    <row r="2" spans="1:35">
      <c r="A2" s="20"/>
      <c r="B2" s="110"/>
      <c r="C2" s="110"/>
      <c r="D2"/>
      <c r="E2" s="21"/>
    </row>
    <row r="3" spans="1:35">
      <c r="A3" s="20"/>
      <c r="B3" s="110"/>
      <c r="C3" s="110"/>
      <c r="D3" s="110"/>
      <c r="E3" s="21"/>
    </row>
    <row r="4" spans="1:35" ht="15.75" customHeight="1">
      <c r="A4" s="20"/>
      <c r="B4" s="414" t="s">
        <v>53</v>
      </c>
      <c r="C4" s="414"/>
      <c r="D4" s="414"/>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7" t="str">
        <f ca="1">OFFSET(L!$C$1,MATCH("General"&amp;"Cpy",L!$A:$A,0)-1,SL,,)</f>
        <v>© 2021 Responsible Minerals Initiative. All rights reserved.</v>
      </c>
      <c r="C1001" s="417"/>
      <c r="D1001" s="417"/>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8"/>
      <c r="C1" s="418"/>
      <c r="D1" s="418"/>
      <c r="E1" s="418"/>
      <c r="F1" s="418"/>
      <c r="G1" s="418"/>
    </row>
    <row r="2" spans="1:13">
      <c r="A2" s="419"/>
      <c r="B2" s="419"/>
      <c r="C2" s="419"/>
      <c r="D2" s="419"/>
      <c r="E2" s="419"/>
      <c r="F2" s="419"/>
      <c r="G2" s="419"/>
      <c r="H2" s="419"/>
      <c r="I2" s="419"/>
    </row>
    <row r="3" spans="1:13">
      <c r="A3" s="419"/>
      <c r="B3" s="419"/>
      <c r="C3" s="419"/>
      <c r="D3" s="419"/>
      <c r="E3" s="419"/>
      <c r="F3" s="419"/>
      <c r="G3" s="419"/>
      <c r="H3" s="419"/>
      <c r="I3" s="419"/>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DAF6AB02-E5B9-4CD5-9453-AE623527053C}"/>
    </customSheetView>
    <customSheetView guid="{4BDF1A28-30D5-449D-B20E-D6C97EF9FAE1}" showAutoFilter="1">
      <selection activeCell="C174" sqref="C174"/>
      <pageMargins left="0" right="0" top="0" bottom="0" header="0" footer="0"/>
      <pageSetup paperSize="9" orientation="portrait"/>
      <autoFilter ref="B1:N1" xr:uid="{56E7C3E1-E3BF-4299-A59E-73CD9F636F2F}"/>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www.w3.org/XML/1998/namespace"/>
    <ds:schemaRef ds:uri="http://purl.org/dc/terms/"/>
    <ds:schemaRef ds:uri="1b346dad-8a15-4ce7-a19a-07d981b0c5e2"/>
    <ds:schemaRef ds:uri="http://schemas.openxmlformats.org/package/2006/metadata/core-properties"/>
    <ds:schemaRef ds:uri="http://schemas.microsoft.com/office/infopath/2007/PartnerControls"/>
    <ds:schemaRef ds:uri="http://schemas.microsoft.com/office/2006/documentManagement/types"/>
    <ds:schemaRef ds:uri="http://purl.org/dc/elements/1.1/"/>
    <ds:schemaRef ds:uri="http://purl.org/dc/dcmitype/"/>
    <ds:schemaRef ds:uri="a54701f6-876b-4337-a24e-543e1bd311e6"/>
    <ds:schemaRef ds:uri="http://schemas.microsoft.com/office/2006/metadata/propertie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Randy Rivero</cp:lastModifiedBy>
  <cp:revision/>
  <cp:lastPrinted>2022-09-01T15:15:26Z</cp:lastPrinted>
  <dcterms:created xsi:type="dcterms:W3CDTF">2010-06-21T21:00:23Z</dcterms:created>
  <dcterms:modified xsi:type="dcterms:W3CDTF">2023-02-14T15:04:51Z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